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H:\10_SOZIALAMT\06_RECHTSDIENST\ALIMENTENHILFE\2_Formular_Berechnung_der_Alimente_und_Mustervorlagen\Formular_Berechnung_Alimente_Bevorschussung\"/>
    </mc:Choice>
  </mc:AlternateContent>
  <workbookProtection workbookPassword="D264" lockStructure="1"/>
  <bookViews>
    <workbookView xWindow="0" yWindow="2900" windowWidth="15360" windowHeight="8040" tabRatio="601" firstSheet="1" activeTab="1"/>
  </bookViews>
  <sheets>
    <sheet name="Vorgaben" sheetId="1" state="hidden" r:id="rId1"/>
    <sheet name="Formular" sheetId="3" r:id="rId2"/>
  </sheets>
  <definedNames>
    <definedName name="_xlnm.Print_Area" localSheetId="1">Formular!$A$6:$I$81</definedName>
    <definedName name="_xlnm.Print_Area" localSheetId="0">Vorgaben!$A$1:$H$40</definedName>
  </definedNames>
  <calcPr calcId="162913" fullPrecision="0"/>
</workbook>
</file>

<file path=xl/calcChain.xml><?xml version="1.0" encoding="utf-8"?>
<calcChain xmlns="http://schemas.openxmlformats.org/spreadsheetml/2006/main">
  <c r="B41" i="3" l="1"/>
  <c r="B19" i="3" l="1"/>
  <c r="F24" i="3" l="1"/>
  <c r="B24" i="3" s="1"/>
  <c r="K6" i="3" l="1"/>
  <c r="B40" i="1"/>
  <c r="A5" i="3" s="1"/>
  <c r="A6" i="3" s="1"/>
  <c r="C66" i="3"/>
  <c r="F66" i="3" s="1"/>
  <c r="E66" i="3" s="1"/>
  <c r="C69" i="3"/>
  <c r="F69" i="3" s="1"/>
  <c r="E69" i="3" s="1"/>
  <c r="C72" i="3"/>
  <c r="D73" i="3" s="1"/>
  <c r="H72" i="3" s="1"/>
  <c r="I72" i="3" s="1"/>
  <c r="H63" i="3"/>
  <c r="Q64" i="3" s="1"/>
  <c r="H30" i="3"/>
  <c r="H31" i="3"/>
  <c r="H32" i="3"/>
  <c r="H34" i="3"/>
  <c r="H35" i="3"/>
  <c r="H36" i="3"/>
  <c r="D38" i="3"/>
  <c r="H38" i="3" s="1"/>
  <c r="D39" i="3"/>
  <c r="H39" i="3" s="1"/>
  <c r="D40" i="3"/>
  <c r="H40" i="3" s="1"/>
  <c r="H42" i="3"/>
  <c r="H43" i="3"/>
  <c r="H44" i="3"/>
  <c r="I59" i="3"/>
  <c r="G46" i="3" s="1"/>
  <c r="I21" i="3"/>
  <c r="H21" i="3"/>
  <c r="F23" i="3"/>
  <c r="B23" i="3" s="1"/>
  <c r="F25" i="3"/>
  <c r="I26" i="3"/>
  <c r="H51" i="3"/>
  <c r="H54" i="3"/>
  <c r="B76" i="3"/>
  <c r="B39" i="3"/>
  <c r="B49" i="3"/>
  <c r="E26" i="3"/>
  <c r="B29" i="3"/>
  <c r="B33" i="3"/>
  <c r="B63" i="3"/>
  <c r="G63" i="3" s="1"/>
  <c r="C76" i="3" s="1"/>
  <c r="D63" i="3"/>
  <c r="B57" i="3"/>
  <c r="B69" i="3"/>
  <c r="B66" i="3"/>
  <c r="B72" i="3"/>
  <c r="E8" i="3"/>
  <c r="B56" i="3"/>
  <c r="B38" i="3"/>
  <c r="I11" i="3"/>
  <c r="I10" i="3"/>
  <c r="A7" i="3"/>
  <c r="G36" i="3"/>
  <c r="G35" i="3"/>
  <c r="G34" i="3"/>
  <c r="G32" i="3"/>
  <c r="G31" i="3"/>
  <c r="G30" i="3"/>
  <c r="B3" i="3"/>
  <c r="A45" i="3"/>
  <c r="A41" i="3"/>
  <c r="A37" i="3"/>
  <c r="A33" i="3"/>
  <c r="B18" i="3"/>
  <c r="I19" i="3"/>
  <c r="I18" i="3"/>
  <c r="I17" i="3"/>
  <c r="I16" i="3"/>
  <c r="I15" i="3"/>
  <c r="I14" i="3"/>
  <c r="I13" i="3"/>
  <c r="I12" i="3"/>
  <c r="G26" i="3"/>
  <c r="B16" i="3"/>
  <c r="B12" i="3"/>
  <c r="D32" i="3"/>
  <c r="D31" i="3"/>
  <c r="D30" i="3"/>
  <c r="D36" i="3"/>
  <c r="D35" i="3"/>
  <c r="D34" i="3"/>
  <c r="D44" i="3"/>
  <c r="D43" i="3"/>
  <c r="D42" i="3"/>
  <c r="E32" i="3"/>
  <c r="E31" i="3"/>
  <c r="E30" i="3"/>
  <c r="E36" i="3"/>
  <c r="E35" i="3"/>
  <c r="E34" i="3"/>
  <c r="G40" i="3"/>
  <c r="E63" i="3"/>
  <c r="G38" i="3"/>
  <c r="E38" i="3"/>
  <c r="G39" i="3"/>
  <c r="E54" i="3"/>
  <c r="E42" i="3"/>
  <c r="E44" i="3"/>
  <c r="E43" i="3"/>
  <c r="E40" i="3"/>
  <c r="E39" i="3"/>
  <c r="A1" i="1"/>
  <c r="D67" i="3" l="1"/>
  <c r="H66" i="3" s="1"/>
  <c r="I66" i="3" s="1"/>
  <c r="D25" i="3"/>
  <c r="H25" i="3" s="1"/>
  <c r="B25" i="3"/>
  <c r="I36" i="3"/>
  <c r="B59" i="3"/>
  <c r="A58" i="3"/>
  <c r="C50" i="3"/>
  <c r="G69" i="3"/>
  <c r="D70" i="3"/>
  <c r="H69" i="3" s="1"/>
  <c r="I69" i="3" s="1"/>
  <c r="I32" i="3"/>
  <c r="C22" i="3" s="1"/>
  <c r="B22" i="3" s="1"/>
  <c r="I44" i="3"/>
  <c r="F72" i="3"/>
  <c r="E72" i="3" s="1"/>
  <c r="G72" i="3"/>
  <c r="G25" i="3"/>
  <c r="G24" i="3"/>
  <c r="I63" i="3"/>
  <c r="G66" i="3"/>
  <c r="B40" i="3"/>
  <c r="A56" i="3"/>
  <c r="D23" i="3"/>
  <c r="H23" i="3" s="1"/>
  <c r="I40" i="3"/>
  <c r="E23" i="3"/>
  <c r="A57" i="3"/>
  <c r="G45" i="3"/>
  <c r="G47" i="3" s="1"/>
  <c r="I47" i="3" s="1"/>
  <c r="G37" i="3"/>
  <c r="E24" i="3"/>
  <c r="D69" i="3"/>
  <c r="D24" i="3"/>
  <c r="H24" i="3" s="1"/>
  <c r="F53" i="3"/>
  <c r="F52" i="3"/>
  <c r="G23" i="3"/>
  <c r="E25" i="3"/>
  <c r="B26" i="3"/>
  <c r="D66" i="3"/>
  <c r="D22" i="3" l="1"/>
  <c r="I25" i="3"/>
  <c r="H76" i="3"/>
  <c r="I48" i="3"/>
  <c r="I76" i="3"/>
  <c r="D72" i="3"/>
  <c r="I24" i="3"/>
  <c r="H47" i="3"/>
  <c r="H22" i="3"/>
  <c r="I22" i="3" s="1"/>
  <c r="B52" i="3"/>
  <c r="D52" i="3"/>
  <c r="H52" i="3" s="1"/>
  <c r="E52" i="3"/>
  <c r="G52" i="3"/>
  <c r="B53" i="3"/>
  <c r="G53" i="3"/>
  <c r="D53" i="3"/>
  <c r="H53" i="3" s="1"/>
  <c r="E53" i="3"/>
  <c r="I27" i="3" l="1"/>
  <c r="I49" i="3" s="1"/>
  <c r="H77" i="3" s="1"/>
  <c r="I77" i="3" s="1"/>
  <c r="I55" i="3"/>
  <c r="F48" i="3" l="1"/>
  <c r="A80" i="3"/>
  <c r="E59" i="3"/>
  <c r="A81" i="3"/>
  <c r="H79" i="3"/>
  <c r="A79" i="3" s="1"/>
  <c r="A77" i="3" l="1"/>
  <c r="A76" i="3"/>
</calcChain>
</file>

<file path=xl/comments1.xml><?xml version="1.0" encoding="utf-8"?>
<comments xmlns="http://schemas.openxmlformats.org/spreadsheetml/2006/main">
  <authors>
    <author>Christoph Schneckenburger</author>
  </authors>
  <commentList>
    <comment ref="A4" authorId="0" shapeId="0">
      <text>
        <r>
          <rPr>
            <sz val="10"/>
            <color indexed="81"/>
            <rFont val="Tahoma"/>
            <family val="2"/>
          </rPr>
          <t xml:space="preserve">per 01. Januar jeden Jahres 
gemäss Vorgaben des
Kantonalen Sozialamtes
</t>
        </r>
        <r>
          <rPr>
            <b/>
            <sz val="10"/>
            <color indexed="81"/>
            <rFont val="Tahoma"/>
            <family val="2"/>
          </rPr>
          <t>aktualisieren</t>
        </r>
        <r>
          <rPr>
            <sz val="10"/>
            <color indexed="81"/>
            <rFont val="Tahoma"/>
            <family val="2"/>
          </rPr>
          <t>!</t>
        </r>
      </text>
    </comment>
    <comment ref="A5" authorId="0" shapeId="0">
      <text>
        <r>
          <rPr>
            <sz val="10"/>
            <color indexed="81"/>
            <rFont val="Tahoma"/>
            <family val="2"/>
          </rPr>
          <t xml:space="preserve">per 01. Januar jeden Jahres 
gemäss Vorgaben des
Kantonalen Sozialamtes
</t>
        </r>
        <r>
          <rPr>
            <b/>
            <sz val="10"/>
            <color indexed="81"/>
            <rFont val="Tahoma"/>
            <family val="2"/>
          </rPr>
          <t>aktualisieren</t>
        </r>
        <r>
          <rPr>
            <sz val="10"/>
            <color indexed="81"/>
            <rFont val="Tahoma"/>
            <family val="2"/>
          </rPr>
          <t>!</t>
        </r>
      </text>
    </comment>
    <comment ref="A6" authorId="0" shapeId="0">
      <text>
        <r>
          <rPr>
            <sz val="10"/>
            <color indexed="81"/>
            <rFont val="Tahoma"/>
            <family val="2"/>
          </rPr>
          <t xml:space="preserve">per 01. Januar jeden Jahres 
gemäss Vorgaben des
Kantonalen Sozialamtes
</t>
        </r>
        <r>
          <rPr>
            <b/>
            <sz val="10"/>
            <color indexed="81"/>
            <rFont val="Tahoma"/>
            <family val="2"/>
          </rPr>
          <t>aktualisieren</t>
        </r>
        <r>
          <rPr>
            <sz val="10"/>
            <color indexed="81"/>
            <rFont val="Tahoma"/>
            <family val="2"/>
          </rPr>
          <t>!</t>
        </r>
      </text>
    </comment>
    <comment ref="A7" authorId="0" shapeId="0">
      <text>
        <r>
          <rPr>
            <sz val="10"/>
            <color indexed="81"/>
            <rFont val="Tahoma"/>
            <family val="2"/>
          </rPr>
          <t xml:space="preserve">per 01. Januar jeden Jahres 
gemäss Vorgaben des
Kantonalen Sozialamtes
</t>
        </r>
        <r>
          <rPr>
            <b/>
            <sz val="10"/>
            <color indexed="81"/>
            <rFont val="Tahoma"/>
            <family val="2"/>
          </rPr>
          <t>aktualisieren</t>
        </r>
        <r>
          <rPr>
            <sz val="10"/>
            <color indexed="81"/>
            <rFont val="Tahoma"/>
            <family val="2"/>
          </rPr>
          <t>!</t>
        </r>
      </text>
    </comment>
    <comment ref="A8" authorId="0" shapeId="0">
      <text>
        <r>
          <rPr>
            <sz val="10"/>
            <color indexed="81"/>
            <rFont val="Tahoma"/>
            <family val="2"/>
          </rPr>
          <t xml:space="preserve">per 01. Januar jeden Jahres 
gemäss Vorgaben des
Kantonalen Sozialamtes
</t>
        </r>
        <r>
          <rPr>
            <b/>
            <sz val="10"/>
            <color indexed="81"/>
            <rFont val="Tahoma"/>
            <family val="2"/>
          </rPr>
          <t>aktualisieren</t>
        </r>
        <r>
          <rPr>
            <sz val="10"/>
            <color indexed="81"/>
            <rFont val="Tahoma"/>
            <family val="2"/>
          </rPr>
          <t>!</t>
        </r>
      </text>
    </comment>
    <comment ref="A9" authorId="0" shapeId="0">
      <text>
        <r>
          <rPr>
            <sz val="10"/>
            <color indexed="81"/>
            <rFont val="Tahoma"/>
            <family val="2"/>
          </rPr>
          <t xml:space="preserve">per 01. Januar jeden Jahres 
gemäss Vorgaben des
Kantonalen Sozialamtes
</t>
        </r>
        <r>
          <rPr>
            <b/>
            <sz val="10"/>
            <color indexed="81"/>
            <rFont val="Tahoma"/>
            <family val="2"/>
          </rPr>
          <t>aktualisieren</t>
        </r>
        <r>
          <rPr>
            <sz val="10"/>
            <color indexed="81"/>
            <rFont val="Tahoma"/>
            <family val="2"/>
          </rPr>
          <t>!</t>
        </r>
      </text>
    </comment>
    <comment ref="A10" authorId="0" shapeId="0">
      <text>
        <r>
          <rPr>
            <sz val="10"/>
            <color indexed="81"/>
            <rFont val="Tahoma"/>
            <family val="2"/>
          </rPr>
          <t xml:space="preserve">per 01. Januar jeden Jahres 
gemäss Vorgaben des
Kantonalen Sozialamtes
</t>
        </r>
        <r>
          <rPr>
            <b/>
            <sz val="10"/>
            <color indexed="81"/>
            <rFont val="Tahoma"/>
            <family val="2"/>
          </rPr>
          <t>aktualisieren</t>
        </r>
        <r>
          <rPr>
            <sz val="10"/>
            <color indexed="81"/>
            <rFont val="Tahoma"/>
            <family val="2"/>
          </rPr>
          <t>!</t>
        </r>
      </text>
    </comment>
    <comment ref="A12" authorId="0" shapeId="0">
      <text>
        <r>
          <rPr>
            <sz val="10"/>
            <color indexed="81"/>
            <rFont val="Tahoma"/>
            <family val="2"/>
          </rPr>
          <t xml:space="preserve">per 01. Januar jeden Jahres 
gemäss Vorgaben des
Kantonalen Sozialamtes
</t>
        </r>
        <r>
          <rPr>
            <b/>
            <sz val="10"/>
            <color indexed="81"/>
            <rFont val="Tahoma"/>
            <family val="2"/>
          </rPr>
          <t>aktualisieren</t>
        </r>
        <r>
          <rPr>
            <sz val="10"/>
            <color indexed="81"/>
            <rFont val="Tahoma"/>
            <family val="2"/>
          </rPr>
          <t>!</t>
        </r>
      </text>
    </comment>
    <comment ref="A13" authorId="0" shapeId="0">
      <text>
        <r>
          <rPr>
            <sz val="10"/>
            <color indexed="81"/>
            <rFont val="Tahoma"/>
            <family val="2"/>
          </rPr>
          <t xml:space="preserve">per 01. Januar jeden Jahres 
gemäss Vorgaben des
Kantonalen Sozialamtes
</t>
        </r>
        <r>
          <rPr>
            <b/>
            <sz val="10"/>
            <color indexed="81"/>
            <rFont val="Tahoma"/>
            <family val="2"/>
          </rPr>
          <t>aktualisieren</t>
        </r>
        <r>
          <rPr>
            <sz val="10"/>
            <color indexed="81"/>
            <rFont val="Tahoma"/>
            <family val="2"/>
          </rPr>
          <t>!</t>
        </r>
      </text>
    </comment>
    <comment ref="A14" authorId="0" shapeId="0">
      <text>
        <r>
          <rPr>
            <sz val="10"/>
            <color indexed="81"/>
            <rFont val="Tahoma"/>
            <family val="2"/>
          </rPr>
          <t xml:space="preserve">per 01. Januar jeden Jahres 
gemäss Vorgaben des
Kantonalen Sozialamtes
</t>
        </r>
        <r>
          <rPr>
            <b/>
            <sz val="10"/>
            <color indexed="81"/>
            <rFont val="Tahoma"/>
            <family val="2"/>
          </rPr>
          <t>aktualisieren</t>
        </r>
        <r>
          <rPr>
            <sz val="10"/>
            <color indexed="81"/>
            <rFont val="Tahoma"/>
            <family val="2"/>
          </rPr>
          <t>!</t>
        </r>
      </text>
    </comment>
    <comment ref="A15" authorId="0" shapeId="0">
      <text>
        <r>
          <rPr>
            <sz val="10"/>
            <color indexed="81"/>
            <rFont val="Tahoma"/>
            <family val="2"/>
          </rPr>
          <t xml:space="preserve">per 01. Januar jeden Jahres 
gemäss Vorgaben des
Kantonalen Sozialamtes
</t>
        </r>
        <r>
          <rPr>
            <b/>
            <sz val="10"/>
            <color indexed="81"/>
            <rFont val="Tahoma"/>
            <family val="2"/>
          </rPr>
          <t>aktualisieren</t>
        </r>
        <r>
          <rPr>
            <sz val="10"/>
            <color indexed="81"/>
            <rFont val="Tahoma"/>
            <family val="2"/>
          </rPr>
          <t>!</t>
        </r>
      </text>
    </comment>
    <comment ref="A16" authorId="0" shapeId="0">
      <text>
        <r>
          <rPr>
            <sz val="10"/>
            <color indexed="81"/>
            <rFont val="Tahoma"/>
            <family val="2"/>
          </rPr>
          <t xml:space="preserve">per 01. Januar jeden Jahres 
gemäss Vorgaben des
Kantonalen Sozialamtes
</t>
        </r>
        <r>
          <rPr>
            <b/>
            <sz val="10"/>
            <color indexed="81"/>
            <rFont val="Tahoma"/>
            <family val="2"/>
          </rPr>
          <t>aktualisieren</t>
        </r>
        <r>
          <rPr>
            <sz val="10"/>
            <color indexed="81"/>
            <rFont val="Tahoma"/>
            <family val="2"/>
          </rPr>
          <t>!</t>
        </r>
      </text>
    </comment>
    <comment ref="A17" authorId="0" shapeId="0">
      <text>
        <r>
          <rPr>
            <sz val="10"/>
            <color indexed="81"/>
            <rFont val="Tahoma"/>
            <family val="2"/>
          </rPr>
          <t xml:space="preserve">per 01. Januar jeden Jahres 
gemäss Vorgaben des
Kantonalen Sozialamtes
</t>
        </r>
        <r>
          <rPr>
            <b/>
            <sz val="10"/>
            <color indexed="81"/>
            <rFont val="Tahoma"/>
            <family val="2"/>
          </rPr>
          <t>aktualisieren</t>
        </r>
        <r>
          <rPr>
            <sz val="10"/>
            <color indexed="81"/>
            <rFont val="Tahoma"/>
            <family val="2"/>
          </rPr>
          <t>!</t>
        </r>
      </text>
    </comment>
    <comment ref="A18" authorId="0" shapeId="0">
      <text>
        <r>
          <rPr>
            <sz val="10"/>
            <color indexed="81"/>
            <rFont val="Tahoma"/>
            <family val="2"/>
          </rPr>
          <t xml:space="preserve">per 01. Januar jeden Jahres 
gemäss Vorgaben des
Kantonalen Sozialamtes
</t>
        </r>
        <r>
          <rPr>
            <b/>
            <sz val="10"/>
            <color indexed="81"/>
            <rFont val="Tahoma"/>
            <family val="2"/>
          </rPr>
          <t>aktualisieren</t>
        </r>
        <r>
          <rPr>
            <sz val="10"/>
            <color indexed="81"/>
            <rFont val="Tahoma"/>
            <family val="2"/>
          </rPr>
          <t>!</t>
        </r>
      </text>
    </comment>
    <comment ref="A19" authorId="0" shapeId="0">
      <text>
        <r>
          <rPr>
            <sz val="10"/>
            <color indexed="81"/>
            <rFont val="Tahoma"/>
            <family val="2"/>
          </rPr>
          <t xml:space="preserve">per 01. Januar jeden Jahres 
gemäss Vorgaben des
Kantonalen Sozialamtes
</t>
        </r>
        <r>
          <rPr>
            <b/>
            <sz val="10"/>
            <color indexed="81"/>
            <rFont val="Tahoma"/>
            <family val="2"/>
          </rPr>
          <t>aktualisieren</t>
        </r>
        <r>
          <rPr>
            <sz val="10"/>
            <color indexed="81"/>
            <rFont val="Tahoma"/>
            <family val="2"/>
          </rPr>
          <t>!</t>
        </r>
      </text>
    </comment>
    <comment ref="A21" authorId="0" shapeId="0">
      <text>
        <r>
          <rPr>
            <sz val="10"/>
            <color indexed="81"/>
            <rFont val="Tahoma"/>
            <family val="2"/>
          </rPr>
          <t xml:space="preserve">per 01. Januar jeden Jahres 
gemäss Vorgaben des
Kantonalen Sozialamtes
</t>
        </r>
        <r>
          <rPr>
            <b/>
            <sz val="10"/>
            <color indexed="81"/>
            <rFont val="Tahoma"/>
            <family val="2"/>
          </rPr>
          <t>aktualisieren</t>
        </r>
        <r>
          <rPr>
            <sz val="10"/>
            <color indexed="81"/>
            <rFont val="Tahoma"/>
            <family val="2"/>
          </rPr>
          <t>!</t>
        </r>
      </text>
    </comment>
    <comment ref="A22" authorId="0" shapeId="0">
      <text>
        <r>
          <rPr>
            <sz val="10"/>
            <color indexed="81"/>
            <rFont val="Tahoma"/>
            <family val="2"/>
          </rPr>
          <t xml:space="preserve">per 01. Januar jeden Jahres 
gemäss Vorgaben des
Kantonalen Sozialamtes
</t>
        </r>
        <r>
          <rPr>
            <b/>
            <sz val="10"/>
            <color indexed="81"/>
            <rFont val="Tahoma"/>
            <family val="2"/>
          </rPr>
          <t>aktualisieren</t>
        </r>
        <r>
          <rPr>
            <sz val="10"/>
            <color indexed="81"/>
            <rFont val="Tahoma"/>
            <family val="2"/>
          </rPr>
          <t>!</t>
        </r>
      </text>
    </comment>
    <comment ref="A23" authorId="0" shapeId="0">
      <text>
        <r>
          <rPr>
            <sz val="10"/>
            <color indexed="81"/>
            <rFont val="Tahoma"/>
            <family val="2"/>
          </rPr>
          <t xml:space="preserve">per 01. Januar jeden Jahres 
gemäss Vorgaben des
Kantonalen Sozialamtes
</t>
        </r>
        <r>
          <rPr>
            <b/>
            <sz val="10"/>
            <color indexed="81"/>
            <rFont val="Tahoma"/>
            <family val="2"/>
          </rPr>
          <t>aktualisieren</t>
        </r>
        <r>
          <rPr>
            <sz val="10"/>
            <color indexed="81"/>
            <rFont val="Tahoma"/>
            <family val="2"/>
          </rPr>
          <t>!</t>
        </r>
      </text>
    </comment>
    <comment ref="A24" authorId="0" shapeId="0">
      <text>
        <r>
          <rPr>
            <sz val="10"/>
            <color indexed="81"/>
            <rFont val="Tahoma"/>
            <family val="2"/>
          </rPr>
          <t xml:space="preserve">per 01. Januar jeden Jahres 
gemäss Vorgaben des
Kantonalen Sozialamtes
</t>
        </r>
        <r>
          <rPr>
            <b/>
            <sz val="10"/>
            <color indexed="81"/>
            <rFont val="Tahoma"/>
            <family val="2"/>
          </rPr>
          <t>aktualisieren</t>
        </r>
        <r>
          <rPr>
            <sz val="10"/>
            <color indexed="81"/>
            <rFont val="Tahoma"/>
            <family val="2"/>
          </rPr>
          <t>!</t>
        </r>
      </text>
    </comment>
    <comment ref="A25" authorId="0" shapeId="0">
      <text>
        <r>
          <rPr>
            <sz val="10"/>
            <color indexed="81"/>
            <rFont val="Tahoma"/>
            <family val="2"/>
          </rPr>
          <t xml:space="preserve">per 01. Januar jeden Jahres 
gemäss Vorgaben des
Kantonalen Sozialamtes
</t>
        </r>
        <r>
          <rPr>
            <b/>
            <sz val="10"/>
            <color indexed="81"/>
            <rFont val="Tahoma"/>
            <family val="2"/>
          </rPr>
          <t>aktualisieren</t>
        </r>
        <r>
          <rPr>
            <sz val="10"/>
            <color indexed="81"/>
            <rFont val="Tahoma"/>
            <family val="2"/>
          </rPr>
          <t>!</t>
        </r>
      </text>
    </comment>
    <comment ref="A26" authorId="0" shapeId="0">
      <text>
        <r>
          <rPr>
            <sz val="10"/>
            <color indexed="81"/>
            <rFont val="Tahoma"/>
            <family val="2"/>
          </rPr>
          <t xml:space="preserve">per 01. Januar jeden Jahres 
gemäss Vorgaben des
Kantonalen Sozialamtes
</t>
        </r>
        <r>
          <rPr>
            <b/>
            <sz val="10"/>
            <color indexed="81"/>
            <rFont val="Tahoma"/>
            <family val="2"/>
          </rPr>
          <t>aktualisieren</t>
        </r>
        <r>
          <rPr>
            <sz val="10"/>
            <color indexed="81"/>
            <rFont val="Tahoma"/>
            <family val="2"/>
          </rPr>
          <t>!</t>
        </r>
      </text>
    </comment>
    <comment ref="A27" authorId="0" shapeId="0">
      <text>
        <r>
          <rPr>
            <sz val="10"/>
            <color indexed="81"/>
            <rFont val="Tahoma"/>
            <family val="2"/>
          </rPr>
          <t xml:space="preserve">per 01. Januar jeden Jahres 
gemäss Vorgaben des
Kantonalen Sozialamtes
</t>
        </r>
        <r>
          <rPr>
            <b/>
            <sz val="10"/>
            <color indexed="81"/>
            <rFont val="Tahoma"/>
            <family val="2"/>
          </rPr>
          <t>aktualisieren</t>
        </r>
        <r>
          <rPr>
            <sz val="10"/>
            <color indexed="81"/>
            <rFont val="Tahoma"/>
            <family val="2"/>
          </rPr>
          <t>!</t>
        </r>
      </text>
    </comment>
    <comment ref="A29" authorId="0" shapeId="0">
      <text>
        <r>
          <rPr>
            <sz val="10"/>
            <color indexed="81"/>
            <rFont val="Tahoma"/>
            <family val="2"/>
          </rPr>
          <t xml:space="preserve">per 01. Januar jeden Jahres 
gemäss Vorgaben des
Kantonalen Sozialamtes
</t>
        </r>
        <r>
          <rPr>
            <b/>
            <sz val="10"/>
            <color indexed="81"/>
            <rFont val="Tahoma"/>
            <family val="2"/>
          </rPr>
          <t>aktualisieren</t>
        </r>
        <r>
          <rPr>
            <sz val="10"/>
            <color indexed="81"/>
            <rFont val="Tahoma"/>
            <family val="2"/>
          </rPr>
          <t>!</t>
        </r>
      </text>
    </comment>
    <comment ref="A30" authorId="0" shapeId="0">
      <text>
        <r>
          <rPr>
            <sz val="10"/>
            <color indexed="81"/>
            <rFont val="Tahoma"/>
            <family val="2"/>
          </rPr>
          <t xml:space="preserve">per 01. Januar jeden Jahres 
gemäss Vorgaben des
Kantonalen Sozialamtes
</t>
        </r>
        <r>
          <rPr>
            <b/>
            <sz val="10"/>
            <color indexed="81"/>
            <rFont val="Tahoma"/>
            <family val="2"/>
          </rPr>
          <t>aktualisieren</t>
        </r>
        <r>
          <rPr>
            <sz val="10"/>
            <color indexed="81"/>
            <rFont val="Tahoma"/>
            <family val="2"/>
          </rPr>
          <t>!</t>
        </r>
      </text>
    </comment>
    <comment ref="A31" authorId="0" shapeId="0">
      <text>
        <r>
          <rPr>
            <sz val="10"/>
            <color indexed="81"/>
            <rFont val="Tahoma"/>
            <family val="2"/>
          </rPr>
          <t xml:space="preserve">per 01. Januar jeden Jahres 
gemäss Vorgaben des
Kantonalen Sozialamtes
</t>
        </r>
        <r>
          <rPr>
            <b/>
            <sz val="10"/>
            <color indexed="81"/>
            <rFont val="Tahoma"/>
            <family val="2"/>
          </rPr>
          <t>aktualisieren</t>
        </r>
        <r>
          <rPr>
            <sz val="10"/>
            <color indexed="81"/>
            <rFont val="Tahoma"/>
            <family val="2"/>
          </rPr>
          <t>!</t>
        </r>
      </text>
    </comment>
    <comment ref="A32" authorId="0" shapeId="0">
      <text>
        <r>
          <rPr>
            <sz val="10"/>
            <color indexed="81"/>
            <rFont val="Tahoma"/>
            <family val="2"/>
          </rPr>
          <t xml:space="preserve">per 01. Januar jeden Jahres 
gemäss Vorgaben des
Kantonalen Sozialamtes
</t>
        </r>
        <r>
          <rPr>
            <b/>
            <sz val="10"/>
            <color indexed="81"/>
            <rFont val="Tahoma"/>
            <family val="2"/>
          </rPr>
          <t>aktualisieren</t>
        </r>
        <r>
          <rPr>
            <sz val="10"/>
            <color indexed="81"/>
            <rFont val="Tahoma"/>
            <family val="2"/>
          </rPr>
          <t>!</t>
        </r>
      </text>
    </comment>
    <comment ref="A33" authorId="0" shapeId="0">
      <text>
        <r>
          <rPr>
            <sz val="10"/>
            <color indexed="81"/>
            <rFont val="Tahoma"/>
            <family val="2"/>
          </rPr>
          <t xml:space="preserve">per 01. Januar jeden Jahres 
gemäss Vorgaben des
Kantonalen Sozialamtes
</t>
        </r>
        <r>
          <rPr>
            <b/>
            <sz val="10"/>
            <color indexed="81"/>
            <rFont val="Tahoma"/>
            <family val="2"/>
          </rPr>
          <t>aktualisieren</t>
        </r>
        <r>
          <rPr>
            <sz val="10"/>
            <color indexed="81"/>
            <rFont val="Tahoma"/>
            <family val="2"/>
          </rPr>
          <t>!</t>
        </r>
      </text>
    </comment>
    <comment ref="A35" authorId="0" shapeId="0">
      <text>
        <r>
          <rPr>
            <sz val="10"/>
            <color indexed="81"/>
            <rFont val="Tahoma"/>
            <family val="2"/>
          </rPr>
          <t xml:space="preserve">per 01. Januar jeden Jahres 
gemäss Vorgaben des
Kantonalen Sozialamtes
</t>
        </r>
        <r>
          <rPr>
            <b/>
            <sz val="10"/>
            <color indexed="81"/>
            <rFont val="Tahoma"/>
            <family val="2"/>
          </rPr>
          <t>aktualisieren</t>
        </r>
        <r>
          <rPr>
            <sz val="10"/>
            <color indexed="81"/>
            <rFont val="Tahoma"/>
            <family val="2"/>
          </rPr>
          <t>!</t>
        </r>
      </text>
    </comment>
    <comment ref="A37" authorId="0" shapeId="0">
      <text>
        <r>
          <rPr>
            <sz val="10"/>
            <color indexed="81"/>
            <rFont val="Tahoma"/>
            <family val="2"/>
          </rPr>
          <t xml:space="preserve">per 01. Januar jeden Jahres 
gemäss Vorgaben des
Kantonalen Sozialamtes
</t>
        </r>
        <r>
          <rPr>
            <b/>
            <sz val="10"/>
            <color indexed="81"/>
            <rFont val="Tahoma"/>
            <family val="2"/>
          </rPr>
          <t>aktualisieren</t>
        </r>
        <r>
          <rPr>
            <sz val="10"/>
            <color indexed="81"/>
            <rFont val="Tahoma"/>
            <family val="2"/>
          </rPr>
          <t>!</t>
        </r>
      </text>
    </comment>
    <comment ref="B39" authorId="0" shapeId="0">
      <text>
        <r>
          <rPr>
            <sz val="10"/>
            <color indexed="81"/>
            <rFont val="Tahoma"/>
            <family val="2"/>
          </rPr>
          <t xml:space="preserve">per 1. Januar jeden Jahres 
</t>
        </r>
        <r>
          <rPr>
            <b/>
            <sz val="10"/>
            <color indexed="81"/>
            <rFont val="Tahoma"/>
            <family val="2"/>
          </rPr>
          <t>aktualisieren</t>
        </r>
        <r>
          <rPr>
            <sz val="10"/>
            <color indexed="81"/>
            <rFont val="Tahoma"/>
            <family val="2"/>
          </rPr>
          <t>!</t>
        </r>
      </text>
    </comment>
  </commentList>
</comments>
</file>

<file path=xl/comments2.xml><?xml version="1.0" encoding="utf-8"?>
<comments xmlns="http://schemas.openxmlformats.org/spreadsheetml/2006/main">
  <authors>
    <author>Christoph Schneckenburger</author>
    <author>Ch. Schneckenburger</author>
  </authors>
  <commentList>
    <comment ref="B2" authorId="0" shapeId="0">
      <text>
        <r>
          <rPr>
            <b/>
            <sz val="8"/>
            <color indexed="81"/>
            <rFont val="Tahoma"/>
            <family val="2"/>
          </rPr>
          <t>Name der Sachbearbeiterin</t>
        </r>
        <r>
          <rPr>
            <sz val="8"/>
            <color indexed="81"/>
            <rFont val="Tahoma"/>
            <family val="2"/>
          </rPr>
          <t xml:space="preserve">
</t>
        </r>
        <r>
          <rPr>
            <sz val="8"/>
            <color indexed="10"/>
            <rFont val="Tahoma"/>
            <family val="2"/>
          </rPr>
          <t xml:space="preserve">Datei speichern, schliessen und wieder öffnen!
</t>
        </r>
        <r>
          <rPr>
            <sz val="6"/>
            <color indexed="81"/>
            <rFont val="Tahoma"/>
            <family val="2"/>
          </rPr>
          <t>(Damit wird der Name, zusammen mit dem aktuellen Datum
in die Fusszeile übernommen)</t>
        </r>
      </text>
    </comment>
    <comment ref="F2" authorId="0" shapeId="0">
      <text>
        <r>
          <rPr>
            <sz val="8"/>
            <color indexed="81"/>
            <rFont val="Tahoma"/>
            <family val="2"/>
          </rPr>
          <t xml:space="preserve">Die Texte (Nr. 1 - 4)
werden im Berechnungs-
blatt als Titel verwendet.
Siehe </t>
        </r>
        <r>
          <rPr>
            <b/>
            <sz val="10"/>
            <color indexed="81"/>
            <rFont val="Tahoma"/>
            <family val="2"/>
          </rPr>
          <t>?</t>
        </r>
      </text>
    </comment>
    <comment ref="C3" authorId="0" shapeId="0">
      <text>
        <r>
          <rPr>
            <b/>
            <sz val="8"/>
            <color indexed="81"/>
            <rFont val="Tahoma"/>
            <family val="2"/>
          </rPr>
          <t xml:space="preserve"> Formular (1 - 4) wählen</t>
        </r>
        <r>
          <rPr>
            <sz val="8"/>
            <color indexed="81"/>
            <rFont val="Tahoma"/>
            <family val="2"/>
          </rPr>
          <t xml:space="preserve">
Berechnungsblatt wird
automatisch angepasst.
Siehe </t>
        </r>
        <r>
          <rPr>
            <b/>
            <sz val="10"/>
            <color indexed="81"/>
            <rFont val="Tahoma"/>
            <family val="2"/>
          </rPr>
          <t xml:space="preserve">? </t>
        </r>
        <r>
          <rPr>
            <sz val="8"/>
            <color indexed="81"/>
            <rFont val="Tahoma"/>
            <family val="2"/>
          </rPr>
          <t>links</t>
        </r>
      </text>
    </comment>
    <comment ref="C4" authorId="0" shapeId="0">
      <text>
        <r>
          <rPr>
            <b/>
            <sz val="6"/>
            <color indexed="81"/>
            <rFont val="Tahoma"/>
            <family val="2"/>
          </rPr>
          <t xml:space="preserve">Die Add-In-Funktionen müssen, für fehlerfreie Berechnungen, eingeschaltet sein! 
</t>
        </r>
        <r>
          <rPr>
            <sz val="6"/>
            <color indexed="81"/>
            <rFont val="Tahoma"/>
            <family val="2"/>
          </rPr>
          <t xml:space="preserve">• OFFICE 2003 - Menu: EXTRAS &gt; ADD-INS &gt; «Analyse-Funktionen» und «Analyse-Funktionen - VBA» einschalten. 
• OFFICE 2007 - Menu: DATEI &gt; OPTIONEN &gt; ADD-INS &gt; Gehe zu ... &gt; «Analyse-Funktionen» und «Analyse-Funktionen - VBA» einschalten. 
</t>
        </r>
        <r>
          <rPr>
            <b/>
            <sz val="6"/>
            <color indexed="81"/>
            <rFont val="Tahoma"/>
            <family val="2"/>
          </rPr>
          <t xml:space="preserve">Die Makrosicherheit muss auf «niedrig» eingestellt sein, um alle Funktionen nutzen zu können!
</t>
        </r>
        <r>
          <rPr>
            <sz val="6"/>
            <color indexed="81"/>
            <rFont val="Tahoma"/>
            <family val="2"/>
          </rPr>
          <t>• OFFICE 2003 - Menu: EXTRAS &gt; MAKROS &gt; SICHERHEIT &gt; «niedrig» anklicken.
• OFFICE 2007 - Menu: DATEI &gt; OPTIONEN &gt; SICHERHEITSCENTER &gt; Einstellungen für das Sicherheistcenter &gt; Einstellungen für Makros &gt; alle Makros aktivieren</t>
        </r>
      </text>
    </comment>
    <comment ref="A5" authorId="0" shapeId="0">
      <text>
        <r>
          <rPr>
            <sz val="8"/>
            <color indexed="81"/>
            <rFont val="Tahoma"/>
            <family val="2"/>
          </rPr>
          <t xml:space="preserve">Gültigkeitsdauer der
Berechnungsgrundlagen
Siehe </t>
        </r>
        <r>
          <rPr>
            <b/>
            <sz val="10"/>
            <color indexed="81"/>
            <rFont val="Tahoma"/>
            <family val="2"/>
          </rPr>
          <t>?</t>
        </r>
        <r>
          <rPr>
            <sz val="8"/>
            <color indexed="81"/>
            <rFont val="Tahoma"/>
            <family val="2"/>
          </rPr>
          <t xml:space="preserve"> links</t>
        </r>
      </text>
    </comment>
    <comment ref="F8" authorId="0" shapeId="0">
      <text>
        <r>
          <rPr>
            <sz val="8"/>
            <color indexed="81"/>
            <rFont val="Tahoma"/>
            <family val="2"/>
          </rPr>
          <t>Platz für zusätzliche
Bemerkungen/Erläuterungen</t>
        </r>
      </text>
    </comment>
    <comment ref="B10" authorId="1" shapeId="0">
      <text>
        <r>
          <rPr>
            <sz val="8"/>
            <color indexed="81"/>
            <rFont val="Tahoma"/>
            <family val="2"/>
          </rPr>
          <t>Geschlecht der/des
Anspruchsberechtigten auswählen</t>
        </r>
      </text>
    </comment>
    <comment ref="D12" authorId="1" shapeId="0">
      <text>
        <r>
          <rPr>
            <b/>
            <sz val="8"/>
            <color indexed="81"/>
            <rFont val="Tahoma"/>
            <family val="2"/>
          </rPr>
          <t xml:space="preserve">ERSTGEBORENES
</t>
        </r>
        <r>
          <rPr>
            <sz val="8"/>
            <color indexed="81"/>
            <rFont val="Tahoma"/>
            <family val="2"/>
          </rPr>
          <t>Kind mit Anspruch</t>
        </r>
      </text>
    </comment>
    <comment ref="D13" authorId="1" shapeId="0">
      <text>
        <r>
          <rPr>
            <b/>
            <sz val="8"/>
            <color indexed="81"/>
            <rFont val="Tahoma"/>
            <family val="2"/>
          </rPr>
          <t xml:space="preserve">ZWEITGEBORENES
</t>
        </r>
        <r>
          <rPr>
            <sz val="8"/>
            <color indexed="81"/>
            <rFont val="Tahoma"/>
            <family val="2"/>
          </rPr>
          <t>Kind mit Anspruch</t>
        </r>
      </text>
    </comment>
    <comment ref="D14" authorId="1" shapeId="0">
      <text>
        <r>
          <rPr>
            <b/>
            <sz val="8"/>
            <color indexed="81"/>
            <rFont val="Tahoma"/>
            <family val="2"/>
          </rPr>
          <t xml:space="preserve">DRITTGEBORENES
</t>
        </r>
        <r>
          <rPr>
            <sz val="8"/>
            <color indexed="81"/>
            <rFont val="Tahoma"/>
            <family val="2"/>
          </rPr>
          <t>Kind mit Anspruch</t>
        </r>
      </text>
    </comment>
    <comment ref="D15" authorId="1" shapeId="0">
      <text>
        <r>
          <rPr>
            <b/>
            <sz val="8"/>
            <color indexed="81"/>
            <rFont val="Tahoma"/>
            <family val="2"/>
          </rPr>
          <t xml:space="preserve">VIERTGEBORENES
</t>
        </r>
        <r>
          <rPr>
            <sz val="8"/>
            <color indexed="81"/>
            <rFont val="Tahoma"/>
            <family val="2"/>
          </rPr>
          <t>Kind mit Anspruch</t>
        </r>
      </text>
    </comment>
    <comment ref="D16" authorId="1" shapeId="0">
      <text>
        <r>
          <rPr>
            <sz val="8"/>
            <color indexed="81"/>
            <rFont val="Tahoma"/>
            <family val="2"/>
          </rPr>
          <t>ERSTGEBORENES Kind ohne Anspruch</t>
        </r>
      </text>
    </comment>
    <comment ref="D17" authorId="1" shapeId="0">
      <text>
        <r>
          <rPr>
            <sz val="8"/>
            <color indexed="81"/>
            <rFont val="Tahoma"/>
            <family val="2"/>
          </rPr>
          <t xml:space="preserve">ZWEITGEBORENES </t>
        </r>
        <r>
          <rPr>
            <sz val="8"/>
            <color indexed="81"/>
            <rFont val="Tahoma"/>
            <family val="2"/>
          </rPr>
          <t>Kind ohne Anspruch</t>
        </r>
      </text>
    </comment>
    <comment ref="D18" authorId="1" shapeId="0">
      <text>
        <r>
          <rPr>
            <b/>
            <sz val="8"/>
            <color indexed="81"/>
            <rFont val="Tahoma"/>
            <family val="2"/>
          </rPr>
          <t xml:space="preserve">Formular 1+3: </t>
        </r>
        <r>
          <rPr>
            <sz val="8"/>
            <color indexed="81"/>
            <rFont val="Tahoma"/>
            <family val="2"/>
          </rPr>
          <t xml:space="preserve">DRITTGEBORENES Kind ohne Anspruch
</t>
        </r>
        <r>
          <rPr>
            <b/>
            <sz val="8"/>
            <color indexed="81"/>
            <rFont val="Tahoma"/>
            <family val="2"/>
          </rPr>
          <t>Formular2:</t>
        </r>
        <r>
          <rPr>
            <sz val="8"/>
            <color indexed="81"/>
            <rFont val="Tahoma"/>
            <family val="2"/>
          </rPr>
          <t xml:space="preserve">       ERSTGEBORENES Kind vom Lebenspartner</t>
        </r>
      </text>
    </comment>
    <comment ref="D19" authorId="1" shapeId="0">
      <text>
        <r>
          <rPr>
            <b/>
            <sz val="8"/>
            <color indexed="81"/>
            <rFont val="Tahoma"/>
            <family val="2"/>
          </rPr>
          <t>Formular 1+3:</t>
        </r>
        <r>
          <rPr>
            <sz val="8"/>
            <color indexed="81"/>
            <rFont val="Tahoma"/>
            <family val="2"/>
          </rPr>
          <t xml:space="preserve"> VIERTGEBORENES Kind ohne Anspruch</t>
        </r>
        <r>
          <rPr>
            <b/>
            <sz val="8"/>
            <color indexed="81"/>
            <rFont val="Tahoma"/>
            <family val="2"/>
          </rPr>
          <t xml:space="preserve">
Formular2:</t>
        </r>
        <r>
          <rPr>
            <sz val="8"/>
            <color indexed="81"/>
            <rFont val="Tahoma"/>
            <family val="2"/>
          </rPr>
          <t xml:space="preserve">       ZWEITGEBORENES Kind vom Lebenspartner</t>
        </r>
      </text>
    </comment>
    <comment ref="B26" authorId="1" shapeId="0">
      <text>
        <r>
          <rPr>
            <sz val="8"/>
            <color indexed="81"/>
            <rFont val="Tahoma"/>
            <family val="2"/>
          </rPr>
          <t>Ändert den Text automatisch zwischen
"pro Monat" und "pro Jahr"
wenn eine Anzahl Monate eingegeben wird..</t>
        </r>
      </text>
    </comment>
    <comment ref="D26" authorId="1" shapeId="0">
      <text>
        <r>
          <rPr>
            <sz val="8"/>
            <color indexed="81"/>
            <rFont val="Tahoma"/>
            <family val="2"/>
          </rPr>
          <t>Betrag pro Jahr oder pro Monat eingeben.
Wenn Betrag pro Monat, dann Anzahl Monate eingeben.</t>
        </r>
      </text>
    </comment>
    <comment ref="F26" authorId="1" shapeId="0">
      <text>
        <r>
          <rPr>
            <sz val="8"/>
            <color indexed="81"/>
            <rFont val="Tahoma"/>
            <family val="2"/>
          </rPr>
          <t>Wenn hier Monate eingegeben werden,
dann Betrag pro Monat, sonst pro Jahr!</t>
        </r>
      </text>
    </comment>
    <comment ref="B30" authorId="0" shapeId="0">
      <text>
        <r>
          <rPr>
            <b/>
            <sz val="8"/>
            <color indexed="81"/>
            <rFont val="Tahoma"/>
            <family val="2"/>
          </rPr>
          <t>Formular 1 - 3:</t>
        </r>
        <r>
          <rPr>
            <sz val="8"/>
            <color indexed="81"/>
            <rFont val="Tahoma"/>
            <family val="2"/>
          </rPr>
          <t xml:space="preserve">
Unter </t>
        </r>
        <r>
          <rPr>
            <b/>
            <sz val="8"/>
            <color indexed="81"/>
            <rFont val="Tahoma"/>
            <family val="2"/>
          </rPr>
          <t xml:space="preserve">1b) </t>
        </r>
        <r>
          <rPr>
            <b/>
            <u/>
            <sz val="8"/>
            <color indexed="81"/>
            <rFont val="Tahoma"/>
            <family val="2"/>
          </rPr>
          <t>NUR ERWERBSEINKOMMEN</t>
        </r>
        <r>
          <rPr>
            <b/>
            <sz val="8"/>
            <color indexed="81"/>
            <rFont val="Tahoma"/>
            <family val="2"/>
          </rPr>
          <t xml:space="preserve"> </t>
        </r>
        <r>
          <rPr>
            <sz val="8"/>
            <color indexed="81"/>
            <rFont val="Tahoma"/>
            <family val="2"/>
          </rPr>
          <t>DES/DER BERECHTIGTEN BERECHNEN!
Andere Einkommen, bspw. Renten, ALK, Lehrlingslöhne der Kinder (1/2 vom Lehringslohn
über Fr. 400.00) unter</t>
        </r>
        <r>
          <rPr>
            <b/>
            <sz val="8"/>
            <color indexed="81"/>
            <rFont val="Tahoma"/>
            <family val="2"/>
          </rPr>
          <t xml:space="preserve"> 1e) </t>
        </r>
        <r>
          <rPr>
            <sz val="8"/>
            <color indexed="81"/>
            <rFont val="Tahoma"/>
            <family val="2"/>
          </rPr>
          <t xml:space="preserve">berücksichtigen.
</t>
        </r>
        <r>
          <rPr>
            <b/>
            <sz val="8"/>
            <color indexed="81"/>
            <rFont val="Tahoma"/>
            <family val="2"/>
          </rPr>
          <t>Formular 4:</t>
        </r>
        <r>
          <rPr>
            <sz val="8"/>
            <color indexed="81"/>
            <rFont val="Tahoma"/>
            <family val="2"/>
          </rPr>
          <t xml:space="preserve">
Lehrlingslohn sowie Einkommen aus Berufspraktika </t>
        </r>
        <r>
          <rPr>
            <b/>
            <sz val="8"/>
            <color indexed="81"/>
            <rFont val="Tahoma"/>
            <family val="2"/>
          </rPr>
          <t>in Formular 4</t>
        </r>
        <r>
          <rPr>
            <sz val="8"/>
            <color indexed="81"/>
            <rFont val="Tahoma"/>
            <family val="2"/>
          </rPr>
          <t xml:space="preserve"> </t>
        </r>
        <r>
          <rPr>
            <u/>
            <sz val="8"/>
            <color indexed="81"/>
            <rFont val="Tahoma"/>
            <family val="2"/>
          </rPr>
          <t>NICHT</t>
        </r>
        <r>
          <rPr>
            <sz val="8"/>
            <color indexed="81"/>
            <rFont val="Tahoma"/>
            <family val="2"/>
          </rPr>
          <t xml:space="preserve"> berechnen.</t>
        </r>
      </text>
    </comment>
    <comment ref="C30" authorId="1" shapeId="0">
      <text>
        <r>
          <rPr>
            <sz val="8"/>
            <color indexed="81"/>
            <rFont val="Tahoma"/>
            <family val="2"/>
          </rPr>
          <t>Betrag pro Jahr oder pro Monat eingeben.
Wenn Betrag pro Monat, dann Anzahl Monate eingeben.</t>
        </r>
      </text>
    </comment>
    <comment ref="F30" authorId="1" shapeId="0">
      <text>
        <r>
          <rPr>
            <sz val="8"/>
            <color indexed="81"/>
            <rFont val="Tahoma"/>
            <family val="2"/>
          </rPr>
          <t>Wenn hier Monate eingegeben werden,
dann Betrag pro Monat, sonst pro Jahr!</t>
        </r>
      </text>
    </comment>
    <comment ref="C31" authorId="1" shapeId="0">
      <text>
        <r>
          <rPr>
            <sz val="8"/>
            <color indexed="81"/>
            <rFont val="Tahoma"/>
            <family val="2"/>
          </rPr>
          <t>Betrag pro Jahr oder pro Monat eingeben.
Wenn Betrag pro Monat, dann Anzahl Monate eingeben.</t>
        </r>
      </text>
    </comment>
    <comment ref="F31" authorId="1" shapeId="0">
      <text>
        <r>
          <rPr>
            <sz val="8"/>
            <color indexed="81"/>
            <rFont val="Tahoma"/>
            <family val="2"/>
          </rPr>
          <t>Wenn hier Monate eingegeben werden,
dann Betrag pro Monat, sonst pro Jahr!</t>
        </r>
      </text>
    </comment>
    <comment ref="C32" authorId="1" shapeId="0">
      <text>
        <r>
          <rPr>
            <sz val="8"/>
            <color indexed="81"/>
            <rFont val="Tahoma"/>
            <family val="2"/>
          </rPr>
          <t>Betrag pro Jahr oder pro Monat eingeben.
Wenn Betrag pro Monat, dann Anzahl Monate eingeben.</t>
        </r>
      </text>
    </comment>
    <comment ref="F32" authorId="1" shapeId="0">
      <text>
        <r>
          <rPr>
            <sz val="8"/>
            <color indexed="81"/>
            <rFont val="Tahoma"/>
            <family val="2"/>
          </rPr>
          <t>Wenn hier Monate eingegeben werden,
dann Betrag pro Monat, sonst pro Jahr!</t>
        </r>
      </text>
    </comment>
    <comment ref="B34" authorId="0" shapeId="0">
      <text>
        <r>
          <rPr>
            <sz val="8"/>
            <color indexed="81"/>
            <rFont val="Tahoma"/>
            <family val="2"/>
          </rPr>
          <t xml:space="preserve">Unter </t>
        </r>
        <r>
          <rPr>
            <b/>
            <sz val="8"/>
            <color indexed="81"/>
            <rFont val="Tahoma"/>
            <family val="2"/>
          </rPr>
          <t>1c)</t>
        </r>
        <r>
          <rPr>
            <sz val="8"/>
            <color indexed="81"/>
            <rFont val="Tahoma"/>
            <family val="2"/>
          </rPr>
          <t xml:space="preserve"> </t>
        </r>
        <r>
          <rPr>
            <b/>
            <sz val="8"/>
            <color indexed="81"/>
            <rFont val="Tahoma"/>
            <family val="2"/>
          </rPr>
          <t xml:space="preserve">NUR </t>
        </r>
        <r>
          <rPr>
            <b/>
            <u/>
            <sz val="8"/>
            <color indexed="81"/>
            <rFont val="Tahoma"/>
            <family val="2"/>
          </rPr>
          <t>ERWERBSEINKOMMEN</t>
        </r>
        <r>
          <rPr>
            <sz val="8"/>
            <color indexed="81"/>
            <rFont val="Tahoma"/>
            <family val="2"/>
          </rPr>
          <t xml:space="preserve"> DES/DER LEBENSPARTNER/IN BERECHNEN!
Andere Einkommen, Lehrlingslöhne (über Fr. 400.00) unter</t>
        </r>
        <r>
          <rPr>
            <b/>
            <sz val="8"/>
            <color indexed="81"/>
            <rFont val="Tahoma"/>
            <family val="2"/>
          </rPr>
          <t xml:space="preserve"> 1e) </t>
        </r>
        <r>
          <rPr>
            <sz val="8"/>
            <color indexed="81"/>
            <rFont val="Tahoma"/>
            <family val="2"/>
          </rPr>
          <t>berücksichtigen.</t>
        </r>
      </text>
    </comment>
    <comment ref="C34" authorId="1" shapeId="0">
      <text>
        <r>
          <rPr>
            <sz val="8"/>
            <color indexed="81"/>
            <rFont val="Tahoma"/>
            <family val="2"/>
          </rPr>
          <t>Betrag pro Jahr oder pro Monat eingeben.
Wenn Betrag pro Monat, dann Anzahl Monate eingeben.</t>
        </r>
      </text>
    </comment>
    <comment ref="F34" authorId="1" shapeId="0">
      <text>
        <r>
          <rPr>
            <sz val="8"/>
            <color indexed="81"/>
            <rFont val="Tahoma"/>
            <family val="2"/>
          </rPr>
          <t>Wenn hier Monate eingegeben werden,
dann Betrag pro Monat, sonst pro Jahr!</t>
        </r>
      </text>
    </comment>
    <comment ref="C35" authorId="1" shapeId="0">
      <text>
        <r>
          <rPr>
            <sz val="8"/>
            <color indexed="81"/>
            <rFont val="Tahoma"/>
            <family val="2"/>
          </rPr>
          <t>Betrag pro Jahr oder pro Monat eingeben.
Wenn Betrag pro Monat, dann Anzahl Monate eingeben.</t>
        </r>
      </text>
    </comment>
    <comment ref="F35" authorId="1" shapeId="0">
      <text>
        <r>
          <rPr>
            <sz val="8"/>
            <color indexed="81"/>
            <rFont val="Tahoma"/>
            <family val="2"/>
          </rPr>
          <t>Wenn hier Monate eingegeben werden,
dann Betrag pro Monat, sonst pro Jahr!</t>
        </r>
      </text>
    </comment>
    <comment ref="C36" authorId="1" shapeId="0">
      <text>
        <r>
          <rPr>
            <sz val="8"/>
            <color indexed="81"/>
            <rFont val="Tahoma"/>
            <family val="2"/>
          </rPr>
          <t>Betrag pro Jahr oder pro Monat eingeben.
Wenn Betrag pro Monat, dann Anzahl Monate eingeben.</t>
        </r>
      </text>
    </comment>
    <comment ref="F36" authorId="1" shapeId="0">
      <text>
        <r>
          <rPr>
            <sz val="8"/>
            <color indexed="81"/>
            <rFont val="Tahoma"/>
            <family val="2"/>
          </rPr>
          <t>Wenn hier Monate eingegeben werden,
dann Betrag pro Monat, sonst pro Jahr!</t>
        </r>
      </text>
    </comment>
    <comment ref="B42" authorId="0" shapeId="0">
      <text>
        <r>
          <rPr>
            <b/>
            <sz val="8"/>
            <color indexed="81"/>
            <rFont val="Tahoma"/>
            <family val="2"/>
          </rPr>
          <t>Nicht zu berechnen sind öffentliche Sozialhilfeleistungen, bevorschusste Kinderalimente,
EL, freiwillige Zuwendungen Dritter, IPV, Stipendien (AmbVO § 9 Abs 3,
Praxishandbuch 3.2.5)</t>
        </r>
        <r>
          <rPr>
            <sz val="8"/>
            <color indexed="81"/>
            <rFont val="Tahoma"/>
            <family val="2"/>
          </rPr>
          <t xml:space="preserve">
</t>
        </r>
        <r>
          <rPr>
            <b/>
            <sz val="8"/>
            <color indexed="81"/>
            <rFont val="Tahoma"/>
            <family val="2"/>
          </rPr>
          <t>B</t>
        </r>
        <r>
          <rPr>
            <b/>
            <u/>
            <sz val="8"/>
            <color indexed="81"/>
            <rFont val="Tahoma"/>
            <family val="2"/>
          </rPr>
          <t>erechnen bei Formular</t>
        </r>
        <r>
          <rPr>
            <b/>
            <sz val="8"/>
            <color indexed="81"/>
            <rFont val="Tahoma"/>
            <family val="2"/>
          </rPr>
          <t>:
1-3</t>
        </r>
        <r>
          <rPr>
            <sz val="8"/>
            <color indexed="81"/>
            <rFont val="Tahoma"/>
            <family val="2"/>
          </rPr>
          <t xml:space="preserve">:  - Unterstützung durch ALK-Gelder, IV-Renten, andere Renten usw.
        - 1/2 vom Fr. 400.00 übersteigenden Lehrlinglohn/Berufsprakitikumlohn des(der) Kind(er)
</t>
        </r>
        <r>
          <rPr>
            <b/>
            <sz val="8"/>
            <color indexed="81"/>
            <rFont val="Tahoma"/>
            <family val="2"/>
          </rPr>
          <t xml:space="preserve">  4</t>
        </r>
        <r>
          <rPr>
            <sz val="8"/>
            <color indexed="81"/>
            <rFont val="Tahoma"/>
            <family val="2"/>
          </rPr>
          <t xml:space="preserve">  : - Unterhalt der Eltern, Zusatzeinkommen aus Nebenjob usw.
        - Lehrlingslohn sowie Einkommen aus Berufspraktikum </t>
        </r>
        <r>
          <rPr>
            <b/>
            <sz val="8"/>
            <color indexed="81"/>
            <rFont val="Tahoma"/>
            <family val="2"/>
          </rPr>
          <t>in Formular 4</t>
        </r>
        <r>
          <rPr>
            <sz val="8"/>
            <color indexed="81"/>
            <rFont val="Tahoma"/>
            <family val="2"/>
          </rPr>
          <t xml:space="preserve"> </t>
        </r>
        <r>
          <rPr>
            <u/>
            <sz val="8"/>
            <color indexed="81"/>
            <rFont val="Tahoma"/>
            <family val="2"/>
          </rPr>
          <t>NICHT</t>
        </r>
        <r>
          <rPr>
            <sz val="8"/>
            <color indexed="81"/>
            <rFont val="Tahoma"/>
            <family val="2"/>
          </rPr>
          <t xml:space="preserve"> berechnen</t>
        </r>
      </text>
    </comment>
    <comment ref="C42" authorId="1" shapeId="0">
      <text>
        <r>
          <rPr>
            <sz val="8"/>
            <color indexed="81"/>
            <rFont val="Tahoma"/>
            <family val="2"/>
          </rPr>
          <t>Betrag pro Jahr oder pro Monat eingeben.
Wenn Betrag pro Monat, dann Anzahl Monate eingeben.</t>
        </r>
      </text>
    </comment>
    <comment ref="F42" authorId="1" shapeId="0">
      <text>
        <r>
          <rPr>
            <sz val="8"/>
            <color indexed="81"/>
            <rFont val="Tahoma"/>
            <family val="2"/>
          </rPr>
          <t>Wenn hier Monate eingegeben werden,
dann Betrag pro Monat, sonst pro Jahr!</t>
        </r>
      </text>
    </comment>
    <comment ref="C43" authorId="1" shapeId="0">
      <text>
        <r>
          <rPr>
            <sz val="8"/>
            <color indexed="81"/>
            <rFont val="Tahoma"/>
            <family val="2"/>
          </rPr>
          <t>Betrag pro Jahr oder pro Monat eingeben.
Wenn Betrag pro Monat, dann Anzahl Monate eingeben.</t>
        </r>
      </text>
    </comment>
    <comment ref="F43" authorId="1" shapeId="0">
      <text>
        <r>
          <rPr>
            <sz val="8"/>
            <color indexed="81"/>
            <rFont val="Tahoma"/>
            <family val="2"/>
          </rPr>
          <t>Wenn hier Monate eingegeben werden,
dann Betrag pro Monat, sonst pro Jahr!</t>
        </r>
      </text>
    </comment>
    <comment ref="C44" authorId="1" shapeId="0">
      <text>
        <r>
          <rPr>
            <sz val="8"/>
            <color indexed="81"/>
            <rFont val="Tahoma"/>
            <family val="2"/>
          </rPr>
          <t>Betrag pro Jahr oder pro Monat eingeben.
Wenn Betrag pro Monat, dann Anzahl Monate eingeben.</t>
        </r>
      </text>
    </comment>
    <comment ref="F44" authorId="1" shapeId="0">
      <text>
        <r>
          <rPr>
            <sz val="8"/>
            <color indexed="81"/>
            <rFont val="Tahoma"/>
            <family val="2"/>
          </rPr>
          <t>Wenn hier Monate eingegeben werden,
dann Betrag pro Monat, sonst pro Jahr!</t>
        </r>
      </text>
    </comment>
    <comment ref="B56" authorId="0" shapeId="0">
      <text>
        <r>
          <rPr>
            <sz val="8"/>
            <color indexed="81"/>
            <rFont val="Tahoma"/>
            <family val="2"/>
          </rPr>
          <t>z.B. Sparguthaben, Wertschriften, Lotteriegewinne</t>
        </r>
      </text>
    </comment>
    <comment ref="B57" authorId="0" shapeId="0">
      <text>
        <r>
          <rPr>
            <sz val="8"/>
            <color indexed="81"/>
            <rFont val="Tahoma"/>
            <family val="2"/>
          </rPr>
          <t>z.B. Sparguthaben, Wertschriften, Lotteriegewinne</t>
        </r>
      </text>
    </comment>
    <comment ref="B58" authorId="1" shapeId="0">
      <text>
        <r>
          <rPr>
            <sz val="8"/>
            <color indexed="81"/>
            <rFont val="Tahoma"/>
            <family val="2"/>
          </rPr>
          <t>z.B. der Steuerwert eines Eigenheims</t>
        </r>
      </text>
    </comment>
    <comment ref="C63" authorId="1" shapeId="0">
      <text>
        <r>
          <rPr>
            <sz val="8"/>
            <color indexed="81"/>
            <rFont val="Tahoma"/>
            <family val="2"/>
          </rPr>
          <t xml:space="preserve">Basisalimente </t>
        </r>
        <r>
          <rPr>
            <b/>
            <sz val="8"/>
            <color indexed="81"/>
            <rFont val="Tahoma"/>
            <family val="2"/>
          </rPr>
          <t>pro Jahr</t>
        </r>
        <r>
          <rPr>
            <sz val="8"/>
            <color indexed="81"/>
            <rFont val="Tahoma"/>
            <family val="2"/>
          </rPr>
          <t xml:space="preserve">
für das erstgeborene Kind.</t>
        </r>
      </text>
    </comment>
    <comment ref="F63" authorId="1" shapeId="0">
      <text>
        <r>
          <rPr>
            <sz val="8"/>
            <color indexed="81"/>
            <rFont val="Tahoma"/>
            <family val="2"/>
          </rPr>
          <t>Hier den Multiplikator
gem. Formel im Rechtstitel
eintragen.</t>
        </r>
      </text>
    </comment>
    <comment ref="D64" authorId="1" shapeId="0">
      <text>
        <r>
          <rPr>
            <sz val="8"/>
            <color indexed="81"/>
            <rFont val="Tahoma"/>
            <family val="2"/>
          </rPr>
          <t>Hier den Divisor
gem. Formel im Rechtstitel
eintragen.</t>
        </r>
      </text>
    </comment>
    <comment ref="C66" authorId="1" shapeId="0">
      <text>
        <r>
          <rPr>
            <b/>
            <sz val="8"/>
            <color indexed="81"/>
            <rFont val="Tahoma"/>
            <family val="2"/>
          </rPr>
          <t>Anpassen</t>
        </r>
        <r>
          <rPr>
            <sz val="8"/>
            <color indexed="81"/>
            <rFont val="Tahoma"/>
            <family val="2"/>
          </rPr>
          <t xml:space="preserve">
wenn die Basisalimente
für das zweitgeborene Kind
anders festgelegt sind.</t>
        </r>
      </text>
    </comment>
    <comment ref="F66" authorId="1" shapeId="0">
      <text>
        <r>
          <rPr>
            <sz val="8"/>
            <color indexed="81"/>
            <rFont val="Tahoma"/>
            <family val="2"/>
          </rPr>
          <t>Hier den Multiplikator
gem. Formel im Rechtstitel
eintragen.</t>
        </r>
      </text>
    </comment>
    <comment ref="D67" authorId="1" shapeId="0">
      <text>
        <r>
          <rPr>
            <sz val="8"/>
            <color indexed="81"/>
            <rFont val="Tahoma"/>
            <family val="2"/>
          </rPr>
          <t>Hier den Divisor
gem. Formel im Rechtstitel
eintragen.</t>
        </r>
      </text>
    </comment>
    <comment ref="C69" authorId="1" shapeId="0">
      <text>
        <r>
          <rPr>
            <b/>
            <sz val="8"/>
            <color indexed="81"/>
            <rFont val="Tahoma"/>
            <family val="2"/>
          </rPr>
          <t>Anpassen</t>
        </r>
        <r>
          <rPr>
            <sz val="8"/>
            <color indexed="81"/>
            <rFont val="Tahoma"/>
            <family val="2"/>
          </rPr>
          <t xml:space="preserve">
wenn die Basisalimente
für das drittgeborene Kind
anders festgelegt sind.</t>
        </r>
      </text>
    </comment>
    <comment ref="F69" authorId="1" shapeId="0">
      <text>
        <r>
          <rPr>
            <sz val="8"/>
            <color indexed="81"/>
            <rFont val="Tahoma"/>
            <family val="2"/>
          </rPr>
          <t>Hier den Multiplikator
gem. Formel im Rechtstitel
eintragen.</t>
        </r>
      </text>
    </comment>
    <comment ref="D70" authorId="1" shapeId="0">
      <text>
        <r>
          <rPr>
            <sz val="8"/>
            <color indexed="81"/>
            <rFont val="Tahoma"/>
            <family val="2"/>
          </rPr>
          <t>Hier den Divisor
gem. Formel im Rechtstitel
eintragen.</t>
        </r>
      </text>
    </comment>
    <comment ref="C72" authorId="1" shapeId="0">
      <text>
        <r>
          <rPr>
            <b/>
            <sz val="8"/>
            <color indexed="81"/>
            <rFont val="Tahoma"/>
            <family val="2"/>
          </rPr>
          <t>Anpassen</t>
        </r>
        <r>
          <rPr>
            <sz val="8"/>
            <color indexed="81"/>
            <rFont val="Tahoma"/>
            <family val="2"/>
          </rPr>
          <t xml:space="preserve">
wenn die Basisalimente
für das viertgeborene Kind
anders festgelegt sind.</t>
        </r>
      </text>
    </comment>
    <comment ref="F72" authorId="1" shapeId="0">
      <text>
        <r>
          <rPr>
            <sz val="8"/>
            <color indexed="81"/>
            <rFont val="Tahoma"/>
            <family val="2"/>
          </rPr>
          <t>Hier den Multiplikator
gem. Formel im Rechtstitel
eintragen.</t>
        </r>
      </text>
    </comment>
    <comment ref="D73" authorId="1" shapeId="0">
      <text>
        <r>
          <rPr>
            <sz val="8"/>
            <color indexed="81"/>
            <rFont val="Tahoma"/>
            <family val="2"/>
          </rPr>
          <t>Hier den Divisor
gem. Formel im Rechtstitel
eintragen.</t>
        </r>
      </text>
    </comment>
  </commentList>
</comments>
</file>

<file path=xl/sharedStrings.xml><?xml version="1.0" encoding="utf-8"?>
<sst xmlns="http://schemas.openxmlformats.org/spreadsheetml/2006/main" count="90" uniqueCount="72">
  <si>
    <t>Bruttoeinkommen pro Jahr</t>
  </si>
  <si>
    <t>Reinvermögen</t>
  </si>
  <si>
    <t>Bruttoeinkommen pro Jahr, inklusive Einkommen des Partners</t>
  </si>
  <si>
    <t>zzgl. für jedes von ihm unterhaltenen Kindes</t>
  </si>
  <si>
    <t>Reinvermögen, inklusive Vermögen des Partners</t>
  </si>
  <si>
    <t xml:space="preserve">Berechnungsbogen Nr. </t>
  </si>
  <si>
    <t>1. Einkommen</t>
  </si>
  <si>
    <t>2. Vermögen</t>
  </si>
  <si>
    <t>3. Höhe der Bevorschussung</t>
  </si>
  <si>
    <t>massgebende Einkommensgrenze</t>
  </si>
  <si>
    <t>massgebende Vermögensgrenze</t>
  </si>
  <si>
    <t>zzgl. für jedes von ihm unterhaltene Kind</t>
  </si>
  <si>
    <t>Andere Vermögenswerte</t>
  </si>
  <si>
    <t>pro Jahr</t>
  </si>
  <si>
    <t>pro Monat</t>
  </si>
  <si>
    <t>Monate</t>
  </si>
  <si>
    <t>pro Monat
pro Kind</t>
  </si>
  <si>
    <t>Kinder</t>
  </si>
  <si>
    <t>1a)</t>
  </si>
  <si>
    <t>1b)</t>
  </si>
  <si>
    <t>3a)</t>
  </si>
  <si>
    <t>3b)</t>
  </si>
  <si>
    <t>Total berechnetes Einkommen</t>
  </si>
  <si>
    <t>Name</t>
  </si>
  <si>
    <t>Vorname</t>
  </si>
  <si>
    <t>Kinder- / Ausbildungszulagen</t>
  </si>
  <si>
    <t>pro Monat
pro Jahr</t>
  </si>
  <si>
    <t>Basis
Alimente
pro Jahr</t>
  </si>
  <si>
    <t>geboren</t>
  </si>
  <si>
    <t>Einkommensberechnung</t>
  </si>
  <si>
    <t>=</t>
  </si>
  <si>
    <t>Bruttoeinkommen</t>
  </si>
  <si>
    <t>Zuschlag pro Kind</t>
  </si>
  <si>
    <t>Grenzwert Reinvervögen</t>
  </si>
  <si>
    <t>Zuschlag pro Kind v. Partner</t>
  </si>
  <si>
    <t>Vermögen Total</t>
  </si>
  <si>
    <t>berechneter Vermögensverzehr</t>
  </si>
  <si>
    <t>Anspruch gemäss Rechtstitel</t>
  </si>
  <si>
    <t>I60</t>
  </si>
  <si>
    <t>zzgl. für jedes von ihnen unterhaltenen Kindes</t>
  </si>
  <si>
    <t>1/15 von dem übersteigenden Reinvermögen wird dem Einkommen zugerechnet</t>
  </si>
  <si>
    <t>pro Kind des Partners, wenn unter dessen Obhut, oder
die effektiven Unterhaltszahlungen an die Kinder, die nicht unter seiner Obhut stehen</t>
  </si>
  <si>
    <t>Gültig ab:</t>
  </si>
  <si>
    <t>bis:</t>
  </si>
  <si>
    <t>des nicht verpflichteten, alleinstehenden Elternteils</t>
  </si>
  <si>
    <t>Anspruchsberechtigte:</t>
  </si>
  <si>
    <t>(kleinster Betrag von Pos. 3b)</t>
  </si>
  <si>
    <t xml:space="preserve">         pro Jahr</t>
  </si>
  <si>
    <t xml:space="preserve">        pro Monat
        (gerundet)</t>
  </si>
  <si>
    <t xml:space="preserve">      pro Jahr</t>
  </si>
  <si>
    <r>
      <t xml:space="preserve">        pro Monat</t>
    </r>
    <r>
      <rPr>
        <sz val="8"/>
        <rFont val="Arial"/>
        <family val="2"/>
      </rPr>
      <t xml:space="preserve">
        (gerundet)</t>
    </r>
  </si>
  <si>
    <t>abzgl. Vermögens-Freibetrag</t>
  </si>
  <si>
    <t>des jährlich maximal bevorschussbaren Betrages in Abhängigkeit des Einkommens</t>
  </si>
  <si>
    <r>
      <t xml:space="preserve">Anspruch in der Höhe </t>
    </r>
    <r>
      <rPr>
        <sz val="8"/>
        <rFont val="Arial"/>
        <family val="2"/>
      </rPr>
      <t>(nicht zutreffendes streichen)</t>
    </r>
  </si>
  <si>
    <t>2a)</t>
  </si>
  <si>
    <r>
      <t xml:space="preserve">a) </t>
    </r>
    <r>
      <rPr>
        <b/>
        <u/>
        <sz val="12"/>
        <rFont val="Arial"/>
        <family val="2"/>
      </rPr>
      <t>beim nicht verpflichteten, alleinstehenden Elternteil</t>
    </r>
  </si>
  <si>
    <r>
      <t xml:space="preserve">c) </t>
    </r>
    <r>
      <rPr>
        <b/>
        <u/>
        <sz val="12"/>
        <rFont val="Arial"/>
        <family val="2"/>
      </rPr>
      <t>beim nicht verpflichteten, in Wohn- oder Wirtschaftgemeinschaft lebenden Elternteil</t>
    </r>
  </si>
  <si>
    <r>
      <t xml:space="preserve">d) </t>
    </r>
    <r>
      <rPr>
        <b/>
        <u/>
        <sz val="12"/>
        <rFont val="Arial"/>
        <family val="2"/>
      </rPr>
      <t>beim Kind</t>
    </r>
  </si>
  <si>
    <r>
      <t xml:space="preserve">b) </t>
    </r>
    <r>
      <rPr>
        <b/>
        <u/>
        <sz val="12"/>
        <rFont val="Arial"/>
        <family val="2"/>
      </rPr>
      <t xml:space="preserve">beim nicht verpflichteten, verheirateten, in einer eingetragenen Partnerschaft
</t>
    </r>
    <r>
      <rPr>
        <b/>
        <sz val="12"/>
        <rFont val="Arial"/>
        <family val="2"/>
      </rPr>
      <t xml:space="preserve">    </t>
    </r>
    <r>
      <rPr>
        <b/>
        <u/>
        <sz val="12"/>
        <rFont val="Arial"/>
        <family val="2"/>
      </rPr>
      <t>oder im Konkubinat lebenden Elternteil</t>
    </r>
  </si>
  <si>
    <t>des volljährigen Kindes</t>
  </si>
  <si>
    <r>
      <t xml:space="preserve">                         </t>
    </r>
    <r>
      <rPr>
        <b/>
        <u/>
        <sz val="12"/>
        <rFont val="Arial"/>
        <family val="2"/>
      </rPr>
      <t>Höchstbetrag für die Bevorschussung</t>
    </r>
    <r>
      <rPr>
        <sz val="12"/>
        <rFont val="Arial"/>
        <family val="2"/>
      </rPr>
      <t xml:space="preserve"> (einfache Waisenrente)</t>
    </r>
  </si>
  <si>
    <r>
      <t xml:space="preserve">                         </t>
    </r>
    <r>
      <rPr>
        <b/>
        <u/>
        <sz val="12"/>
        <rFont val="Arial"/>
        <family val="2"/>
      </rPr>
      <t>Einkommensfreibetrag</t>
    </r>
    <r>
      <rPr>
        <sz val="12"/>
        <rFont val="Arial"/>
        <family val="2"/>
      </rPr>
      <t xml:space="preserve"> (%-Anteil vom Bruttoerwerbseinkommen</t>
    </r>
  </si>
  <si>
    <t xml:space="preserve"> Einkommensfreibetrag (%-Abzug vom Bruttoerwerbseinkommen)</t>
  </si>
  <si>
    <t>des nicht verpflichteten, in Wohn- und
Wirtschaftsgemeinschaft lebenden Elternteils</t>
  </si>
  <si>
    <t>des nicht verpflichteten, in Ehe-, Konkubinat oder
eingetragener Partnerschaft lebenden Elternteils</t>
  </si>
  <si>
    <r>
      <t xml:space="preserve">Der Anspruch auf Bevorschussung von Kinderalimenten entfällt gemäss
</t>
    </r>
    <r>
      <rPr>
        <b/>
        <sz val="11"/>
        <rFont val="Arial"/>
        <family val="2"/>
      </rPr>
      <t xml:space="preserve">§ 9 Abs. 1 der Alimentenbevorschussungsverordnung  </t>
    </r>
    <r>
      <rPr>
        <sz val="11"/>
        <rFont val="Arial"/>
        <family val="2"/>
      </rPr>
      <t>(AmbVO), wenn eine der folgenden
Einkommens- und/oder Vermögensgrenzen erreicht oder überschritten wird:</t>
    </r>
  </si>
  <si>
    <t>höchste einfache Waisenrente gemäss § 12 Abs.1 der AmbVO</t>
  </si>
  <si>
    <t>Einkommensgrenze (§9)</t>
  </si>
  <si>
    <t>Vermögensverzehr (§ 9)</t>
  </si>
  <si>
    <t>Vermögensgrenze (§ 9)</t>
  </si>
  <si>
    <r>
      <rPr>
        <b/>
        <sz val="8"/>
        <rFont val="Arial Narrow"/>
        <family val="2"/>
      </rPr>
      <t>© Christoph Schneckenburger     Kirchbergstrasse 60    8207 Schaffhausen     Tel.: +41 52 640 14 25 / +41 79 721 54 12     Mail: juvi@vtxnet.ch    |    Version 3.00</t>
    </r>
    <r>
      <rPr>
        <sz val="8"/>
        <rFont val="Arial Narrow"/>
        <family val="2"/>
      </rPr>
      <t xml:space="preserve"> - April 2015
Ich übernehme ausdrücklich keine Gewähr für die Richtigkeit der Ergebnisse die durch die Berechnung mit dieser Exceltabelle für Alimentenbevorschussung entstehen. 
Prüfen Sie auf einem zweiten Weg, ob alle Berechnungen korrekt sind.
</t>
    </r>
    <r>
      <rPr>
        <b/>
        <sz val="8"/>
        <rFont val="Arial Narrow"/>
        <family val="2"/>
      </rPr>
      <t>Eine Haftung für Schäden oder wirtschaftliche Nachteile jeder Art, die durch die Nutzung dieses Berechnungsbogens (BAB) entstehen, wird in allen Fällen abgelehnt.</t>
    </r>
  </si>
  <si>
    <t>MAKRO -
FUNKTIONEN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</si>
</sst>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quot;SFr.&quot;\ * #,##0.00_ ;_ &quot;SFr.&quot;\ * \-#,##0.00_ ;_ &quot;SFr.&quot;\ * &quot;-&quot;??_ ;_ @_ "/>
    <numFmt numFmtId="165" formatCode="0.0"/>
    <numFmt numFmtId="166" formatCode="&quot;SFr.&quot;\ #,##0.00"/>
    <numFmt numFmtId="167" formatCode="0.00000"/>
  </numFmts>
  <fonts count="47" x14ac:knownFonts="1">
    <font>
      <sz val="10"/>
      <name val="Arial"/>
    </font>
    <font>
      <sz val="10"/>
      <name val="Arial"/>
      <family val="2"/>
    </font>
    <font>
      <b/>
      <sz val="12"/>
      <name val="Arial"/>
      <family val="2"/>
    </font>
    <font>
      <sz val="10"/>
      <name val="Arial"/>
      <family val="2"/>
    </font>
    <font>
      <b/>
      <sz val="10"/>
      <name val="Arial"/>
      <family val="2"/>
    </font>
    <font>
      <sz val="10"/>
      <color indexed="10"/>
      <name val="Arial"/>
      <family val="2"/>
    </font>
    <font>
      <b/>
      <sz val="14"/>
      <name val="Arial"/>
      <family val="2"/>
    </font>
    <font>
      <sz val="9"/>
      <name val="Arial"/>
      <family val="2"/>
    </font>
    <font>
      <b/>
      <sz val="12"/>
      <color indexed="10"/>
      <name val="Arial"/>
      <family val="2"/>
    </font>
    <font>
      <sz val="12"/>
      <name val="Arial"/>
      <family val="2"/>
    </font>
    <font>
      <sz val="8"/>
      <name val="Arial"/>
      <family val="2"/>
    </font>
    <font>
      <sz val="8"/>
      <color indexed="81"/>
      <name val="Tahoma"/>
      <family val="2"/>
    </font>
    <font>
      <b/>
      <sz val="8"/>
      <color indexed="81"/>
      <name val="Tahoma"/>
      <family val="2"/>
    </font>
    <font>
      <sz val="8"/>
      <name val="Arial Narrow"/>
      <family val="2"/>
    </font>
    <font>
      <sz val="11"/>
      <name val="Arial"/>
      <family val="2"/>
    </font>
    <font>
      <b/>
      <sz val="11"/>
      <name val="Arial"/>
      <family val="2"/>
    </font>
    <font>
      <sz val="8"/>
      <color indexed="62"/>
      <name val="Arial"/>
      <family val="2"/>
    </font>
    <font>
      <sz val="10"/>
      <color indexed="62"/>
      <name val="Arial"/>
      <family val="2"/>
    </font>
    <font>
      <b/>
      <sz val="10"/>
      <color indexed="62"/>
      <name val="Arial"/>
      <family val="2"/>
    </font>
    <font>
      <i/>
      <sz val="8"/>
      <name val="Arial"/>
      <family val="2"/>
    </font>
    <font>
      <u/>
      <sz val="10"/>
      <name val="Arial"/>
      <family val="2"/>
    </font>
    <font>
      <sz val="8"/>
      <color indexed="10"/>
      <name val="Arial Black"/>
      <family val="2"/>
    </font>
    <font>
      <sz val="16"/>
      <name val="Arial"/>
      <family val="2"/>
    </font>
    <font>
      <b/>
      <u/>
      <sz val="10"/>
      <name val="Arial"/>
      <family val="2"/>
    </font>
    <font>
      <b/>
      <u/>
      <sz val="12"/>
      <name val="Arial"/>
      <family val="2"/>
    </font>
    <font>
      <b/>
      <sz val="10"/>
      <color indexed="10"/>
      <name val="Arial"/>
      <family val="2"/>
    </font>
    <font>
      <b/>
      <sz val="8"/>
      <name val="Arial"/>
      <family val="2"/>
    </font>
    <font>
      <sz val="10"/>
      <color indexed="81"/>
      <name val="Tahoma"/>
      <family val="2"/>
    </font>
    <font>
      <b/>
      <sz val="10"/>
      <color indexed="81"/>
      <name val="Tahoma"/>
      <family val="2"/>
    </font>
    <font>
      <sz val="10"/>
      <color indexed="8"/>
      <name val="Arial"/>
      <family val="2"/>
    </font>
    <font>
      <b/>
      <sz val="12"/>
      <name val="Wingdings"/>
      <charset val="2"/>
    </font>
    <font>
      <u/>
      <sz val="8"/>
      <color indexed="81"/>
      <name val="Tahoma"/>
      <family val="2"/>
    </font>
    <font>
      <b/>
      <sz val="9"/>
      <name val="Arial"/>
      <family val="2"/>
    </font>
    <font>
      <b/>
      <u/>
      <sz val="8"/>
      <color indexed="81"/>
      <name val="Tahoma"/>
      <family val="2"/>
    </font>
    <font>
      <sz val="8"/>
      <name val="Arial"/>
      <family val="2"/>
    </font>
    <font>
      <b/>
      <sz val="10"/>
      <color indexed="18"/>
      <name val="Arial"/>
      <family val="2"/>
    </font>
    <font>
      <sz val="10"/>
      <color indexed="9"/>
      <name val="Arial"/>
      <family val="2"/>
    </font>
    <font>
      <sz val="8"/>
      <color indexed="10"/>
      <name val="Tahoma"/>
      <family val="2"/>
    </font>
    <font>
      <sz val="8"/>
      <color rgb="FFFF0000"/>
      <name val="Arial Narrow"/>
      <family val="2"/>
    </font>
    <font>
      <sz val="8"/>
      <color rgb="FF008000"/>
      <name val="Arial Narrow"/>
      <family val="2"/>
    </font>
    <font>
      <sz val="7"/>
      <color rgb="FFFF0000"/>
      <name val="Tahoma"/>
      <family val="2"/>
    </font>
    <font>
      <b/>
      <sz val="10"/>
      <color rgb="FF000000"/>
      <name val="Symbol"/>
      <family val="1"/>
      <charset val="2"/>
    </font>
    <font>
      <sz val="10"/>
      <color rgb="FF000000"/>
      <name val="Symbol"/>
      <family val="1"/>
      <charset val="2"/>
    </font>
    <font>
      <sz val="6"/>
      <color indexed="81"/>
      <name val="Tahoma"/>
      <family val="2"/>
    </font>
    <font>
      <b/>
      <sz val="8"/>
      <name val="Arial Narrow"/>
      <family val="2"/>
    </font>
    <font>
      <b/>
      <sz val="6"/>
      <color indexed="81"/>
      <name val="Tahoma"/>
      <family val="2"/>
    </font>
    <font>
      <b/>
      <sz val="6"/>
      <color rgb="FFFF0000"/>
      <name val="Arial"/>
      <family val="2"/>
    </font>
  </fonts>
  <fills count="1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mediumGray">
        <fgColor indexed="9"/>
        <bgColor indexed="43"/>
      </patternFill>
    </fill>
    <fill>
      <patternFill patternType="mediumGray">
        <fgColor indexed="9"/>
        <bgColor indexed="42"/>
      </patternFill>
    </fill>
    <fill>
      <patternFill patternType="mediumGray">
        <fgColor indexed="9"/>
        <bgColor indexed="41"/>
      </patternFill>
    </fill>
    <fill>
      <patternFill patternType="mediumGray">
        <fgColor indexed="9"/>
        <bgColor indexed="46"/>
      </patternFill>
    </fill>
    <fill>
      <patternFill patternType="mediumGray">
        <fgColor indexed="9"/>
        <bgColor indexed="45"/>
      </patternFill>
    </fill>
    <fill>
      <patternFill patternType="solid">
        <fgColor indexed="63"/>
        <bgColor indexed="64"/>
      </patternFill>
    </fill>
    <fill>
      <patternFill patternType="solid">
        <fgColor indexed="46"/>
        <bgColor indexed="64"/>
      </patternFill>
    </fill>
    <fill>
      <patternFill patternType="solid">
        <fgColor indexed="20"/>
        <bgColor indexed="64"/>
      </patternFill>
    </fill>
    <fill>
      <patternFill patternType="mediumGray">
        <fgColor indexed="9"/>
        <bgColor indexed="22"/>
      </patternFill>
    </fill>
    <fill>
      <patternFill patternType="solid">
        <fgColor indexed="45"/>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s>
  <borders count="48">
    <border>
      <left/>
      <right/>
      <top/>
      <bottom/>
      <diagonal/>
    </border>
    <border>
      <left/>
      <right/>
      <top/>
      <bottom style="thin">
        <color indexed="64"/>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right/>
      <top/>
      <bottom style="medium">
        <color indexed="64"/>
      </bottom>
      <diagonal/>
    </border>
    <border>
      <left/>
      <right/>
      <top style="thin">
        <color indexed="64"/>
      </top>
      <bottom style="thin">
        <color indexed="64"/>
      </bottom>
      <diagonal/>
    </border>
    <border>
      <left style="thick">
        <color indexed="62"/>
      </left>
      <right style="thick">
        <color indexed="62"/>
      </right>
      <top style="thick">
        <color indexed="62"/>
      </top>
      <bottom style="thick">
        <color indexed="62"/>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medium">
        <color indexed="64"/>
      </bottom>
      <diagonal/>
    </border>
    <border>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medium">
        <color indexed="64"/>
      </top>
      <bottom style="medium">
        <color indexed="64"/>
      </bottom>
      <diagonal/>
    </border>
    <border>
      <left/>
      <right style="hair">
        <color indexed="64"/>
      </right>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hair">
        <color indexed="64"/>
      </right>
      <top/>
      <bottom/>
      <diagonal/>
    </border>
    <border>
      <left style="hair">
        <color indexed="64"/>
      </left>
      <right style="hair">
        <color indexed="64"/>
      </right>
      <top/>
      <bottom/>
      <diagonal/>
    </border>
    <border>
      <left/>
      <right/>
      <top style="thin">
        <color indexed="64"/>
      </top>
      <bottom style="medium">
        <color indexed="64"/>
      </bottom>
      <diagonal/>
    </border>
    <border>
      <left/>
      <right/>
      <top/>
      <bottom style="thin">
        <color indexed="62"/>
      </bottom>
      <diagonal/>
    </border>
    <border>
      <left/>
      <right/>
      <top style="thin">
        <color indexed="62"/>
      </top>
      <bottom style="thin">
        <color indexed="62"/>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right/>
      <top style="thin">
        <color indexed="62"/>
      </top>
      <bottom/>
      <diagonal/>
    </border>
    <border>
      <left style="hair">
        <color indexed="64"/>
      </left>
      <right/>
      <top/>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top style="thin">
        <color indexed="64"/>
      </top>
      <bottom/>
      <diagonal/>
    </border>
  </borders>
  <cellStyleXfs count="2">
    <xf numFmtId="0" fontId="0" fillId="0" borderId="0"/>
    <xf numFmtId="164" fontId="1" fillId="0" borderId="0" applyFont="0" applyFill="0" applyBorder="0" applyAlignment="0" applyProtection="0"/>
  </cellStyleXfs>
  <cellXfs count="383">
    <xf numFmtId="0" fontId="0" fillId="0" borderId="0" xfId="0"/>
    <xf numFmtId="0" fontId="3" fillId="0" borderId="0" xfId="0" applyFont="1" applyFill="1"/>
    <xf numFmtId="0" fontId="3" fillId="0" borderId="0" xfId="0" applyFont="1"/>
    <xf numFmtId="0" fontId="3" fillId="0" borderId="0" xfId="0" applyFont="1" applyFill="1" applyAlignment="1">
      <alignment horizontal="center"/>
    </xf>
    <xf numFmtId="0" fontId="3" fillId="0" borderId="0" xfId="0" applyFont="1" applyFill="1" applyAlignment="1">
      <alignment horizontal="right"/>
    </xf>
    <xf numFmtId="4" fontId="3" fillId="0" borderId="0" xfId="0" applyNumberFormat="1" applyFont="1" applyFill="1"/>
    <xf numFmtId="0" fontId="3" fillId="0" borderId="0" xfId="0" applyFont="1" applyAlignment="1">
      <alignment horizontal="center"/>
    </xf>
    <xf numFmtId="0" fontId="3" fillId="0" borderId="0" xfId="0" applyFont="1" applyAlignment="1">
      <alignment horizontal="right"/>
    </xf>
    <xf numFmtId="4" fontId="3" fillId="0" borderId="0" xfId="0" applyNumberFormat="1" applyFont="1"/>
    <xf numFmtId="0" fontId="6" fillId="2" borderId="0" xfId="0" applyFont="1" applyFill="1" applyAlignment="1" applyProtection="1">
      <alignment horizontal="left" vertical="center"/>
      <protection locked="0"/>
    </xf>
    <xf numFmtId="0" fontId="3" fillId="3" borderId="0" xfId="0" applyFont="1" applyFill="1" applyProtection="1">
      <protection hidden="1"/>
    </xf>
    <xf numFmtId="0" fontId="3" fillId="3" borderId="0" xfId="0" applyFont="1" applyFill="1" applyAlignment="1" applyProtection="1">
      <alignment horizontal="center"/>
      <protection hidden="1"/>
    </xf>
    <xf numFmtId="0" fontId="3" fillId="3" borderId="0" xfId="0" applyFont="1" applyFill="1" applyAlignment="1" applyProtection="1">
      <alignment horizontal="right"/>
      <protection hidden="1"/>
    </xf>
    <xf numFmtId="0" fontId="3" fillId="3" borderId="0" xfId="0" applyFont="1" applyFill="1" applyAlignment="1" applyProtection="1">
      <alignment vertical="top"/>
      <protection hidden="1"/>
    </xf>
    <xf numFmtId="0" fontId="3" fillId="3" borderId="0" xfId="0" applyFont="1" applyFill="1" applyAlignment="1" applyProtection="1">
      <alignment vertical="center"/>
      <protection hidden="1"/>
    </xf>
    <xf numFmtId="0" fontId="4" fillId="3" borderId="0" xfId="0" applyFont="1" applyFill="1" applyAlignment="1" applyProtection="1">
      <alignment horizontal="right" vertical="center"/>
      <protection hidden="1"/>
    </xf>
    <xf numFmtId="0" fontId="3" fillId="3" borderId="0" xfId="0" applyFont="1" applyFill="1" applyAlignment="1" applyProtection="1">
      <alignment horizontal="center" vertical="center"/>
      <protection hidden="1"/>
    </xf>
    <xf numFmtId="0" fontId="10" fillId="3" borderId="0" xfId="0" applyFont="1" applyFill="1" applyProtection="1">
      <protection hidden="1"/>
    </xf>
    <xf numFmtId="0" fontId="10" fillId="3" borderId="0" xfId="0" applyFont="1" applyFill="1" applyAlignment="1" applyProtection="1">
      <alignment horizontal="center"/>
      <protection hidden="1"/>
    </xf>
    <xf numFmtId="0" fontId="10" fillId="3" borderId="0" xfId="0" applyFont="1" applyFill="1" applyAlignment="1" applyProtection="1">
      <alignment horizontal="right"/>
      <protection hidden="1"/>
    </xf>
    <xf numFmtId="4" fontId="10" fillId="3" borderId="0" xfId="0" applyNumberFormat="1" applyFont="1" applyFill="1" applyAlignment="1" applyProtection="1">
      <alignment horizontal="center"/>
      <protection hidden="1"/>
    </xf>
    <xf numFmtId="4" fontId="10" fillId="3" borderId="0" xfId="0" applyNumberFormat="1" applyFont="1" applyFill="1" applyBorder="1" applyProtection="1">
      <protection hidden="1"/>
    </xf>
    <xf numFmtId="0" fontId="3" fillId="3" borderId="0" xfId="0" applyFont="1" applyFill="1" applyBorder="1" applyAlignment="1" applyProtection="1">
      <alignment horizontal="left"/>
      <protection hidden="1"/>
    </xf>
    <xf numFmtId="0" fontId="4" fillId="3" borderId="1" xfId="0" applyFont="1" applyFill="1" applyBorder="1" applyAlignment="1" applyProtection="1">
      <alignment vertical="center"/>
      <protection hidden="1"/>
    </xf>
    <xf numFmtId="0" fontId="4" fillId="3" borderId="0" xfId="0" applyFont="1" applyFill="1" applyAlignment="1" applyProtection="1">
      <alignment horizontal="right"/>
      <protection hidden="1"/>
    </xf>
    <xf numFmtId="0" fontId="2" fillId="3" borderId="0" xfId="0" applyFont="1" applyFill="1" applyProtection="1">
      <protection hidden="1"/>
    </xf>
    <xf numFmtId="4" fontId="3" fillId="3" borderId="0" xfId="1" applyNumberFormat="1" applyFont="1" applyFill="1" applyProtection="1">
      <protection hidden="1"/>
    </xf>
    <xf numFmtId="4" fontId="3" fillId="3" borderId="0" xfId="1" applyNumberFormat="1" applyFont="1" applyFill="1" applyBorder="1" applyProtection="1">
      <protection hidden="1"/>
    </xf>
    <xf numFmtId="0" fontId="4" fillId="3" borderId="2" xfId="0" applyFont="1" applyFill="1" applyBorder="1" applyProtection="1">
      <protection hidden="1"/>
    </xf>
    <xf numFmtId="0" fontId="3" fillId="3" borderId="2" xfId="0" applyFont="1" applyFill="1" applyBorder="1" applyProtection="1">
      <protection hidden="1"/>
    </xf>
    <xf numFmtId="0" fontId="3" fillId="3" borderId="2" xfId="0" applyFont="1" applyFill="1" applyBorder="1" applyAlignment="1" applyProtection="1">
      <alignment horizontal="center"/>
      <protection hidden="1"/>
    </xf>
    <xf numFmtId="0" fontId="3" fillId="3" borderId="2" xfId="0" applyFont="1" applyFill="1" applyBorder="1" applyAlignment="1" applyProtection="1">
      <alignment horizontal="right"/>
      <protection hidden="1"/>
    </xf>
    <xf numFmtId="4" fontId="3" fillId="3" borderId="2" xfId="1" applyNumberFormat="1" applyFont="1" applyFill="1" applyBorder="1" applyProtection="1">
      <protection hidden="1"/>
    </xf>
    <xf numFmtId="0" fontId="3" fillId="3" borderId="3" xfId="0" applyFont="1" applyFill="1" applyBorder="1" applyProtection="1">
      <protection hidden="1"/>
    </xf>
    <xf numFmtId="0" fontId="3" fillId="3" borderId="3" xfId="0" applyFont="1" applyFill="1" applyBorder="1" applyAlignment="1" applyProtection="1">
      <alignment horizontal="center"/>
      <protection hidden="1"/>
    </xf>
    <xf numFmtId="0" fontId="3" fillId="3" borderId="3" xfId="0" applyFont="1" applyFill="1" applyBorder="1" applyAlignment="1" applyProtection="1">
      <alignment horizontal="center" vertical="center"/>
      <protection hidden="1"/>
    </xf>
    <xf numFmtId="4" fontId="3" fillId="3" borderId="1" xfId="1" applyNumberFormat="1" applyFont="1" applyFill="1" applyBorder="1" applyAlignment="1" applyProtection="1">
      <alignment vertical="center"/>
      <protection hidden="1"/>
    </xf>
    <xf numFmtId="0" fontId="4" fillId="3" borderId="0" xfId="0" applyFont="1" applyFill="1" applyAlignment="1" applyProtection="1">
      <alignment vertical="top"/>
      <protection hidden="1"/>
    </xf>
    <xf numFmtId="0" fontId="3" fillId="3" borderId="0" xfId="0" applyFont="1" applyFill="1" applyAlignment="1" applyProtection="1">
      <alignment horizontal="center" vertical="top"/>
      <protection hidden="1"/>
    </xf>
    <xf numFmtId="0" fontId="3" fillId="3" borderId="0" xfId="0" applyFont="1" applyFill="1" applyAlignment="1" applyProtection="1">
      <alignment horizontal="right" vertical="top"/>
      <protection hidden="1"/>
    </xf>
    <xf numFmtId="4" fontId="4" fillId="3" borderId="0" xfId="1" applyNumberFormat="1" applyFont="1" applyFill="1" applyAlignment="1" applyProtection="1">
      <alignment vertical="top"/>
      <protection hidden="1"/>
    </xf>
    <xf numFmtId="0" fontId="4" fillId="3" borderId="0" xfId="0" applyFont="1" applyFill="1" applyProtection="1">
      <protection hidden="1"/>
    </xf>
    <xf numFmtId="0" fontId="7" fillId="3" borderId="0" xfId="0" applyFont="1" applyFill="1" applyAlignment="1" applyProtection="1">
      <alignment horizontal="center" wrapText="1"/>
      <protection hidden="1"/>
    </xf>
    <xf numFmtId="0" fontId="7" fillId="3" borderId="0" xfId="0" applyFont="1" applyFill="1" applyAlignment="1" applyProtection="1">
      <alignment horizontal="center"/>
      <protection hidden="1"/>
    </xf>
    <xf numFmtId="0" fontId="10" fillId="3" borderId="4" xfId="0" applyFont="1" applyFill="1" applyBorder="1" applyAlignment="1" applyProtection="1">
      <alignment horizontal="center" wrapText="1"/>
      <protection hidden="1"/>
    </xf>
    <xf numFmtId="0" fontId="10" fillId="3" borderId="2" xfId="0" applyFont="1" applyFill="1" applyBorder="1" applyAlignment="1" applyProtection="1">
      <alignment horizontal="center"/>
      <protection hidden="1"/>
    </xf>
    <xf numFmtId="0" fontId="3" fillId="3" borderId="5" xfId="0" applyFont="1" applyFill="1" applyBorder="1" applyAlignment="1" applyProtection="1">
      <alignment horizontal="center"/>
      <protection hidden="1"/>
    </xf>
    <xf numFmtId="4" fontId="3" fillId="3" borderId="5" xfId="1" applyNumberFormat="1" applyFont="1" applyFill="1" applyBorder="1" applyProtection="1">
      <protection hidden="1"/>
    </xf>
    <xf numFmtId="4" fontId="10" fillId="3" borderId="3" xfId="0" applyNumberFormat="1" applyFont="1" applyFill="1" applyBorder="1" applyAlignment="1" applyProtection="1">
      <alignment vertical="center"/>
      <protection hidden="1"/>
    </xf>
    <xf numFmtId="4" fontId="10" fillId="3" borderId="5" xfId="0" applyNumberFormat="1" applyFont="1" applyFill="1" applyBorder="1" applyAlignment="1" applyProtection="1">
      <alignment vertical="center"/>
      <protection hidden="1"/>
    </xf>
    <xf numFmtId="0" fontId="3" fillId="3" borderId="6" xfId="0" applyFont="1" applyFill="1" applyBorder="1" applyProtection="1">
      <protection hidden="1"/>
    </xf>
    <xf numFmtId="0" fontId="3" fillId="3" borderId="3" xfId="0" applyFont="1" applyFill="1" applyBorder="1" applyAlignment="1" applyProtection="1">
      <alignment horizontal="left"/>
      <protection hidden="1"/>
    </xf>
    <xf numFmtId="0" fontId="3" fillId="3" borderId="5" xfId="0" applyFont="1" applyFill="1" applyBorder="1" applyAlignment="1" applyProtection="1">
      <alignment horizontal="left"/>
      <protection hidden="1"/>
    </xf>
    <xf numFmtId="0" fontId="4" fillId="3" borderId="2" xfId="0" applyFont="1" applyFill="1" applyBorder="1" applyAlignment="1" applyProtection="1">
      <alignment horizontal="left"/>
      <protection hidden="1"/>
    </xf>
    <xf numFmtId="4" fontId="3" fillId="3" borderId="2" xfId="0" applyNumberFormat="1" applyFont="1" applyFill="1" applyBorder="1" applyAlignment="1" applyProtection="1">
      <protection hidden="1"/>
    </xf>
    <xf numFmtId="0" fontId="10" fillId="3" borderId="4" xfId="0" applyFont="1" applyFill="1" applyBorder="1" applyAlignment="1" applyProtection="1">
      <alignment horizontal="center"/>
      <protection hidden="1"/>
    </xf>
    <xf numFmtId="4" fontId="10" fillId="3" borderId="2" xfId="0" applyNumberFormat="1" applyFont="1" applyFill="1" applyBorder="1" applyAlignment="1" applyProtection="1">
      <alignment horizontal="center"/>
      <protection hidden="1"/>
    </xf>
    <xf numFmtId="4" fontId="10" fillId="3" borderId="4" xfId="0" applyNumberFormat="1" applyFont="1" applyFill="1" applyBorder="1" applyAlignment="1" applyProtection="1">
      <alignment horizontal="center" wrapText="1"/>
      <protection hidden="1"/>
    </xf>
    <xf numFmtId="166" fontId="3" fillId="3" borderId="2" xfId="0" applyNumberFormat="1" applyFont="1" applyFill="1" applyBorder="1" applyAlignment="1" applyProtection="1">
      <alignment vertical="center"/>
      <protection hidden="1"/>
    </xf>
    <xf numFmtId="166" fontId="3" fillId="3" borderId="5" xfId="0" applyNumberFormat="1" applyFont="1" applyFill="1" applyBorder="1" applyAlignment="1" applyProtection="1">
      <alignment vertical="center"/>
      <protection hidden="1"/>
    </xf>
    <xf numFmtId="0" fontId="3" fillId="3" borderId="7" xfId="0" applyFont="1" applyFill="1" applyBorder="1" applyProtection="1">
      <protection hidden="1"/>
    </xf>
    <xf numFmtId="0" fontId="3" fillId="3" borderId="7" xfId="0" applyFont="1" applyFill="1" applyBorder="1" applyAlignment="1" applyProtection="1">
      <alignment horizontal="center"/>
      <protection hidden="1"/>
    </xf>
    <xf numFmtId="4" fontId="3" fillId="3" borderId="7" xfId="0" applyNumberFormat="1" applyFont="1" applyFill="1" applyBorder="1" applyProtection="1">
      <protection hidden="1"/>
    </xf>
    <xf numFmtId="0" fontId="4" fillId="3" borderId="6" xfId="0" applyFont="1" applyFill="1" applyBorder="1" applyAlignment="1" applyProtection="1">
      <alignment vertical="top"/>
      <protection hidden="1"/>
    </xf>
    <xf numFmtId="0" fontId="3" fillId="3" borderId="0" xfId="0" applyFont="1" applyFill="1" applyBorder="1" applyAlignment="1" applyProtection="1">
      <alignment horizontal="center"/>
      <protection hidden="1"/>
    </xf>
    <xf numFmtId="0" fontId="3" fillId="3" borderId="6" xfId="0" applyFont="1" applyFill="1" applyBorder="1" applyAlignment="1" applyProtection="1">
      <alignment vertical="top"/>
      <protection hidden="1"/>
    </xf>
    <xf numFmtId="0" fontId="2" fillId="3" borderId="0" xfId="0" applyFont="1" applyFill="1" applyAlignment="1" applyProtection="1">
      <alignment vertical="center"/>
      <protection hidden="1"/>
    </xf>
    <xf numFmtId="0" fontId="7" fillId="3" borderId="0" xfId="0" applyFont="1" applyFill="1" applyAlignment="1" applyProtection="1">
      <alignment horizontal="center" vertical="center"/>
      <protection hidden="1"/>
    </xf>
    <xf numFmtId="39" fontId="3" fillId="3" borderId="1" xfId="1" applyNumberFormat="1" applyFont="1" applyFill="1" applyBorder="1" applyAlignment="1" applyProtection="1">
      <alignment vertical="center"/>
      <protection hidden="1"/>
    </xf>
    <xf numFmtId="39" fontId="3" fillId="3" borderId="0" xfId="1" applyNumberFormat="1" applyFont="1" applyFill="1" applyAlignment="1" applyProtection="1">
      <alignment vertical="center"/>
      <protection hidden="1"/>
    </xf>
    <xf numFmtId="0" fontId="3" fillId="3" borderId="0" xfId="0" applyFont="1" applyFill="1" applyAlignment="1" applyProtection="1">
      <alignment vertical="center" wrapText="1"/>
      <protection hidden="1"/>
    </xf>
    <xf numFmtId="0" fontId="3" fillId="3" borderId="1" xfId="0" applyFont="1" applyFill="1" applyBorder="1" applyAlignment="1" applyProtection="1">
      <alignment vertical="center"/>
      <protection hidden="1"/>
    </xf>
    <xf numFmtId="0" fontId="3" fillId="3" borderId="1" xfId="0" applyFont="1" applyFill="1" applyBorder="1" applyAlignment="1" applyProtection="1">
      <alignment horizontal="center" vertical="center"/>
      <protection hidden="1"/>
    </xf>
    <xf numFmtId="0" fontId="4" fillId="3" borderId="0" xfId="0" applyFont="1" applyFill="1" applyAlignment="1" applyProtection="1">
      <alignment horizontal="left" vertical="center"/>
      <protection hidden="1"/>
    </xf>
    <xf numFmtId="0" fontId="4" fillId="3" borderId="1" xfId="0" applyFont="1" applyFill="1" applyBorder="1" applyAlignment="1" applyProtection="1">
      <protection hidden="1"/>
    </xf>
    <xf numFmtId="0" fontId="7" fillId="3" borderId="0" xfId="0" applyFont="1" applyFill="1" applyAlignment="1" applyProtection="1">
      <alignment vertical="center" wrapText="1"/>
      <protection hidden="1"/>
    </xf>
    <xf numFmtId="39" fontId="3" fillId="3" borderId="0" xfId="1" applyNumberFormat="1" applyFont="1" applyFill="1" applyBorder="1" applyAlignment="1" applyProtection="1">
      <alignment vertical="center"/>
      <protection hidden="1"/>
    </xf>
    <xf numFmtId="0" fontId="3" fillId="3" borderId="1" xfId="0" applyFont="1" applyFill="1" applyBorder="1" applyAlignment="1" applyProtection="1">
      <protection hidden="1"/>
    </xf>
    <xf numFmtId="39" fontId="7" fillId="3" borderId="0" xfId="1" applyNumberFormat="1" applyFont="1" applyFill="1" applyBorder="1" applyAlignment="1" applyProtection="1">
      <alignment horizontal="center"/>
      <protection hidden="1"/>
    </xf>
    <xf numFmtId="0" fontId="7" fillId="3" borderId="0" xfId="0" applyFont="1" applyFill="1" applyBorder="1" applyAlignment="1" applyProtection="1">
      <alignment horizontal="center"/>
      <protection hidden="1"/>
    </xf>
    <xf numFmtId="4" fontId="3" fillId="3" borderId="0" xfId="0" applyNumberFormat="1" applyFont="1" applyFill="1" applyAlignment="1" applyProtection="1">
      <alignment horizontal="center" vertical="center"/>
      <protection hidden="1"/>
    </xf>
    <xf numFmtId="0" fontId="7" fillId="3" borderId="0" xfId="0" applyFont="1" applyFill="1" applyAlignment="1" applyProtection="1">
      <alignment vertical="center"/>
      <protection hidden="1"/>
    </xf>
    <xf numFmtId="4" fontId="7" fillId="3" borderId="0" xfId="0" applyNumberFormat="1" applyFont="1" applyFill="1" applyBorder="1" applyAlignment="1" applyProtection="1">
      <alignment horizontal="center"/>
      <protection hidden="1"/>
    </xf>
    <xf numFmtId="0" fontId="7" fillId="3" borderId="0" xfId="0" applyFont="1" applyFill="1" applyBorder="1" applyAlignment="1" applyProtection="1">
      <alignment horizontal="center" vertical="center"/>
      <protection hidden="1"/>
    </xf>
    <xf numFmtId="0" fontId="3" fillId="3" borderId="0" xfId="0" applyFont="1" applyFill="1" applyBorder="1" applyAlignment="1" applyProtection="1">
      <alignment horizontal="center" vertical="center"/>
      <protection hidden="1"/>
    </xf>
    <xf numFmtId="165" fontId="7" fillId="3" borderId="0" xfId="0" applyNumberFormat="1" applyFont="1" applyFill="1" applyBorder="1" applyAlignment="1" applyProtection="1">
      <alignment horizontal="center" vertical="top"/>
      <protection hidden="1"/>
    </xf>
    <xf numFmtId="165" fontId="3" fillId="3" borderId="0" xfId="0" applyNumberFormat="1" applyFont="1" applyFill="1" applyBorder="1" applyAlignment="1" applyProtection="1">
      <alignment horizontal="center" vertical="top"/>
      <protection hidden="1"/>
    </xf>
    <xf numFmtId="0" fontId="3" fillId="3" borderId="1" xfId="0" applyFont="1" applyFill="1" applyBorder="1" applyAlignment="1" applyProtection="1">
      <alignment horizontal="center"/>
      <protection hidden="1"/>
    </xf>
    <xf numFmtId="0" fontId="3" fillId="0" borderId="0" xfId="0" applyFont="1" applyFill="1" applyBorder="1"/>
    <xf numFmtId="0" fontId="4" fillId="3" borderId="0" xfId="0" applyFont="1" applyFill="1" applyBorder="1" applyProtection="1">
      <protection hidden="1"/>
    </xf>
    <xf numFmtId="4" fontId="3" fillId="3" borderId="0" xfId="0" applyNumberFormat="1" applyFont="1" applyFill="1" applyBorder="1" applyAlignment="1" applyProtection="1">
      <protection hidden="1"/>
    </xf>
    <xf numFmtId="4" fontId="3" fillId="3" borderId="0" xfId="1" quotePrefix="1" applyNumberFormat="1" applyFont="1" applyFill="1" applyBorder="1" applyAlignment="1" applyProtection="1">
      <alignment horizontal="center"/>
      <protection hidden="1"/>
    </xf>
    <xf numFmtId="0" fontId="4" fillId="0" borderId="8" xfId="0" applyFont="1" applyFill="1" applyBorder="1" applyAlignment="1" applyProtection="1">
      <alignment horizontal="center" vertical="center"/>
      <protection locked="0"/>
    </xf>
    <xf numFmtId="0" fontId="21" fillId="3" borderId="2" xfId="0" applyFont="1" applyFill="1" applyBorder="1" applyAlignment="1" applyProtection="1">
      <alignment horizontal="left"/>
      <protection hidden="1"/>
    </xf>
    <xf numFmtId="0" fontId="13" fillId="3" borderId="13" xfId="0" applyFont="1" applyFill="1" applyBorder="1" applyAlignment="1" applyProtection="1">
      <alignment horizontal="right"/>
      <protection hidden="1"/>
    </xf>
    <xf numFmtId="14" fontId="3" fillId="0" borderId="9" xfId="0" applyNumberFormat="1" applyFont="1" applyFill="1" applyBorder="1" applyAlignment="1" applyProtection="1">
      <alignment horizontal="center"/>
      <protection locked="0"/>
    </xf>
    <xf numFmtId="14" fontId="3" fillId="0" borderId="11" xfId="0" applyNumberFormat="1" applyFont="1" applyFill="1" applyBorder="1" applyAlignment="1" applyProtection="1">
      <alignment horizontal="center"/>
      <protection locked="0"/>
    </xf>
    <xf numFmtId="0" fontId="3" fillId="0" borderId="0" xfId="0" applyFont="1" applyFill="1" applyBorder="1" applyAlignment="1">
      <alignment vertical="center"/>
    </xf>
    <xf numFmtId="0" fontId="3" fillId="0" borderId="0" xfId="0" applyFont="1" applyFill="1" applyBorder="1" applyAlignment="1"/>
    <xf numFmtId="166" fontId="13" fillId="0" borderId="2" xfId="0" applyNumberFormat="1" applyFont="1" applyFill="1" applyBorder="1" applyAlignment="1" applyProtection="1">
      <alignment vertical="center"/>
      <protection locked="0" hidden="1"/>
    </xf>
    <xf numFmtId="166" fontId="13" fillId="0" borderId="5" xfId="0" applyNumberFormat="1" applyFont="1" applyFill="1" applyBorder="1" applyAlignment="1" applyProtection="1">
      <alignment vertical="center"/>
      <protection locked="0" hidden="1"/>
    </xf>
    <xf numFmtId="0" fontId="23" fillId="3" borderId="2" xfId="0" applyFont="1" applyFill="1" applyBorder="1" applyProtection="1">
      <protection hidden="1"/>
    </xf>
    <xf numFmtId="0" fontId="23" fillId="3" borderId="0" xfId="0" applyFont="1" applyFill="1" applyProtection="1">
      <protection hidden="1"/>
    </xf>
    <xf numFmtId="0" fontId="4" fillId="3" borderId="7" xfId="0" applyFont="1" applyFill="1" applyBorder="1" applyProtection="1">
      <protection hidden="1"/>
    </xf>
    <xf numFmtId="0" fontId="10" fillId="3" borderId="0" xfId="0" applyFont="1" applyFill="1" applyAlignment="1" applyProtection="1">
      <alignment vertical="center" wrapText="1"/>
      <protection hidden="1"/>
    </xf>
    <xf numFmtId="0" fontId="10" fillId="3" borderId="0" xfId="0" applyFont="1" applyFill="1" applyAlignment="1" applyProtection="1">
      <alignment vertical="center"/>
      <protection hidden="1"/>
    </xf>
    <xf numFmtId="0" fontId="26" fillId="3" borderId="0" xfId="0" applyFont="1" applyFill="1" applyAlignment="1" applyProtection="1">
      <alignment horizontal="center" vertical="center" wrapText="1"/>
      <protection hidden="1"/>
    </xf>
    <xf numFmtId="0" fontId="24" fillId="3" borderId="2" xfId="0" applyFont="1" applyFill="1" applyBorder="1" applyAlignment="1">
      <alignment horizontal="center" vertical="center"/>
    </xf>
    <xf numFmtId="0" fontId="3" fillId="3" borderId="3" xfId="0" applyFont="1" applyFill="1" applyBorder="1" applyAlignment="1" applyProtection="1">
      <alignment vertical="center"/>
      <protection hidden="1"/>
    </xf>
    <xf numFmtId="0" fontId="4" fillId="3" borderId="2" xfId="0" applyFont="1" applyFill="1" applyBorder="1" applyAlignment="1" applyProtection="1">
      <alignment vertical="center"/>
      <protection hidden="1"/>
    </xf>
    <xf numFmtId="4" fontId="3" fillId="3" borderId="0" xfId="1" applyNumberFormat="1" applyFont="1" applyFill="1" applyAlignment="1" applyProtection="1">
      <alignment vertical="center"/>
      <protection hidden="1"/>
    </xf>
    <xf numFmtId="0" fontId="4" fillId="3" borderId="14" xfId="0" applyFont="1" applyFill="1" applyBorder="1" applyAlignment="1" applyProtection="1">
      <alignment vertical="center"/>
      <protection hidden="1"/>
    </xf>
    <xf numFmtId="0" fontId="3" fillId="3" borderId="14" xfId="0" applyFont="1" applyFill="1" applyBorder="1" applyAlignment="1" applyProtection="1">
      <alignment vertical="center"/>
      <protection hidden="1"/>
    </xf>
    <xf numFmtId="4" fontId="3" fillId="3" borderId="14" xfId="0" applyNumberFormat="1" applyFont="1" applyFill="1" applyBorder="1" applyAlignment="1" applyProtection="1">
      <alignment vertical="center"/>
      <protection hidden="1"/>
    </xf>
    <xf numFmtId="0" fontId="3" fillId="3" borderId="14" xfId="0" applyFont="1" applyFill="1" applyBorder="1" applyAlignment="1" applyProtection="1">
      <alignment horizontal="center" vertical="center"/>
      <protection hidden="1"/>
    </xf>
    <xf numFmtId="0" fontId="3" fillId="3" borderId="14" xfId="0" applyFont="1" applyFill="1" applyBorder="1" applyAlignment="1" applyProtection="1">
      <alignment horizontal="right" vertical="center"/>
      <protection hidden="1"/>
    </xf>
    <xf numFmtId="4" fontId="4" fillId="3" borderId="0" xfId="1" applyNumberFormat="1" applyFont="1" applyFill="1" applyBorder="1" applyAlignment="1" applyProtection="1">
      <alignment vertical="center"/>
      <protection hidden="1"/>
    </xf>
    <xf numFmtId="4" fontId="4" fillId="3" borderId="1" xfId="1" applyNumberFormat="1" applyFont="1" applyFill="1" applyBorder="1" applyAlignment="1" applyProtection="1">
      <alignment vertical="center"/>
      <protection hidden="1"/>
    </xf>
    <xf numFmtId="0" fontId="10" fillId="3" borderId="10" xfId="0" applyFont="1" applyFill="1" applyBorder="1" applyAlignment="1" applyProtection="1">
      <alignment horizontal="right"/>
      <protection hidden="1"/>
    </xf>
    <xf numFmtId="0" fontId="10" fillId="3" borderId="15" xfId="0" applyFont="1" applyFill="1" applyBorder="1" applyAlignment="1" applyProtection="1">
      <alignment horizontal="right"/>
      <protection hidden="1"/>
    </xf>
    <xf numFmtId="0" fontId="2" fillId="0" borderId="0" xfId="0" applyFont="1" applyAlignment="1">
      <alignment vertical="top"/>
    </xf>
    <xf numFmtId="0" fontId="25" fillId="3" borderId="0" xfId="0" applyFont="1" applyFill="1" applyAlignment="1" applyProtection="1">
      <alignment horizontal="center" vertical="center"/>
      <protection hidden="1"/>
    </xf>
    <xf numFmtId="0" fontId="3" fillId="3" borderId="17" xfId="0" applyFont="1" applyFill="1" applyBorder="1" applyAlignment="1" applyProtection="1">
      <alignment horizontal="left" vertical="center"/>
      <protection hidden="1"/>
    </xf>
    <xf numFmtId="0" fontId="7" fillId="3" borderId="17" xfId="0" applyFont="1" applyFill="1" applyBorder="1" applyAlignment="1" applyProtection="1">
      <alignment horizontal="left" vertical="center"/>
      <protection hidden="1"/>
    </xf>
    <xf numFmtId="0" fontId="30" fillId="3" borderId="0" xfId="0" applyFont="1" applyFill="1" applyAlignment="1" applyProtection="1">
      <alignment horizontal="right" vertical="center"/>
      <protection hidden="1"/>
    </xf>
    <xf numFmtId="0" fontId="3" fillId="3" borderId="0" xfId="0" applyFont="1" applyFill="1" applyAlignment="1" applyProtection="1">
      <alignment horizontal="left" vertical="center"/>
      <protection hidden="1"/>
    </xf>
    <xf numFmtId="0" fontId="4" fillId="3" borderId="18" xfId="0" applyFont="1" applyFill="1" applyBorder="1" applyAlignment="1" applyProtection="1">
      <protection locked="0"/>
    </xf>
    <xf numFmtId="9" fontId="3" fillId="3" borderId="3" xfId="0" applyNumberFormat="1" applyFont="1" applyFill="1" applyBorder="1" applyAlignment="1" applyProtection="1">
      <protection hidden="1"/>
    </xf>
    <xf numFmtId="4" fontId="3" fillId="3" borderId="3" xfId="0" applyNumberFormat="1" applyFont="1" applyFill="1" applyBorder="1" applyAlignment="1" applyProtection="1">
      <alignment horizontal="left"/>
      <protection hidden="1"/>
    </xf>
    <xf numFmtId="9" fontId="3" fillId="3" borderId="3" xfId="0" applyNumberFormat="1" applyFont="1" applyFill="1" applyBorder="1" applyAlignment="1" applyProtection="1">
      <alignment horizontal="right"/>
      <protection hidden="1"/>
    </xf>
    <xf numFmtId="40" fontId="3" fillId="3" borderId="5" xfId="1" applyNumberFormat="1" applyFont="1" applyFill="1" applyBorder="1" applyProtection="1">
      <protection hidden="1"/>
    </xf>
    <xf numFmtId="40" fontId="3" fillId="3" borderId="4" xfId="1" applyNumberFormat="1" applyFont="1" applyFill="1" applyBorder="1" applyProtection="1">
      <protection hidden="1"/>
    </xf>
    <xf numFmtId="40" fontId="3" fillId="3" borderId="11" xfId="1" applyNumberFormat="1" applyFont="1" applyFill="1" applyBorder="1" applyProtection="1">
      <protection hidden="1"/>
    </xf>
    <xf numFmtId="40" fontId="3" fillId="0" borderId="11" xfId="1" applyNumberFormat="1" applyFont="1" applyFill="1" applyBorder="1" applyAlignment="1" applyProtection="1">
      <alignment vertical="center"/>
      <protection locked="0"/>
    </xf>
    <xf numFmtId="40" fontId="3" fillId="3" borderId="2" xfId="1" applyNumberFormat="1" applyFont="1" applyFill="1" applyBorder="1" applyProtection="1">
      <protection hidden="1"/>
    </xf>
    <xf numFmtId="40" fontId="3" fillId="3" borderId="3" xfId="1" applyNumberFormat="1" applyFont="1" applyFill="1" applyBorder="1" applyProtection="1">
      <protection hidden="1"/>
    </xf>
    <xf numFmtId="40" fontId="3" fillId="3" borderId="0" xfId="1" applyNumberFormat="1" applyFont="1" applyFill="1" applyProtection="1">
      <protection hidden="1"/>
    </xf>
    <xf numFmtId="40" fontId="3" fillId="3" borderId="1" xfId="1" applyNumberFormat="1" applyFont="1" applyFill="1" applyBorder="1" applyProtection="1">
      <protection hidden="1"/>
    </xf>
    <xf numFmtId="40" fontId="3" fillId="3" borderId="0" xfId="1" applyNumberFormat="1" applyFont="1" applyFill="1" applyBorder="1" applyProtection="1">
      <protection hidden="1"/>
    </xf>
    <xf numFmtId="40" fontId="3" fillId="3" borderId="19" xfId="1" applyNumberFormat="1" applyFont="1" applyFill="1" applyBorder="1" applyProtection="1">
      <protection hidden="1"/>
    </xf>
    <xf numFmtId="40" fontId="4" fillId="3" borderId="19" xfId="1" applyNumberFormat="1" applyFont="1" applyFill="1" applyBorder="1" applyAlignment="1" applyProtection="1">
      <alignment vertical="top"/>
      <protection hidden="1"/>
    </xf>
    <xf numFmtId="1" fontId="3" fillId="3" borderId="4" xfId="0" applyNumberFormat="1" applyFont="1" applyFill="1" applyBorder="1" applyAlignment="1" applyProtection="1">
      <alignment horizontal="center"/>
      <protection hidden="1"/>
    </xf>
    <xf numFmtId="1" fontId="3" fillId="3" borderId="11" xfId="0" applyNumberFormat="1" applyFont="1" applyFill="1" applyBorder="1" applyAlignment="1" applyProtection="1">
      <alignment horizontal="center"/>
      <protection hidden="1"/>
    </xf>
    <xf numFmtId="1" fontId="3" fillId="0" borderId="11" xfId="0" applyNumberFormat="1" applyFont="1" applyFill="1" applyBorder="1" applyAlignment="1" applyProtection="1">
      <alignment horizontal="center" vertical="center"/>
      <protection locked="0"/>
    </xf>
    <xf numFmtId="40" fontId="10" fillId="3" borderId="3" xfId="0" applyNumberFormat="1" applyFont="1" applyFill="1" applyBorder="1" applyAlignment="1" applyProtection="1">
      <alignment vertical="center"/>
      <protection hidden="1"/>
    </xf>
    <xf numFmtId="40" fontId="10" fillId="3" borderId="5" xfId="0" applyNumberFormat="1" applyFont="1" applyFill="1" applyBorder="1" applyAlignment="1" applyProtection="1">
      <alignment vertical="center"/>
      <protection hidden="1"/>
    </xf>
    <xf numFmtId="40" fontId="3" fillId="3" borderId="3" xfId="0" applyNumberFormat="1" applyFont="1" applyFill="1" applyBorder="1" applyAlignment="1" applyProtection="1">
      <alignment horizontal="center"/>
      <protection hidden="1"/>
    </xf>
    <xf numFmtId="40" fontId="3" fillId="3" borderId="16" xfId="0" applyNumberFormat="1" applyFont="1" applyFill="1" applyBorder="1" applyAlignment="1" applyProtection="1">
      <alignment horizontal="center"/>
      <protection hidden="1"/>
    </xf>
    <xf numFmtId="40" fontId="3" fillId="3" borderId="3" xfId="0" applyNumberFormat="1" applyFont="1" applyFill="1" applyBorder="1" applyAlignment="1" applyProtection="1">
      <alignment vertical="center"/>
      <protection hidden="1"/>
    </xf>
    <xf numFmtId="40" fontId="3" fillId="3" borderId="2" xfId="1" applyNumberFormat="1" applyFont="1" applyFill="1" applyBorder="1" applyAlignment="1" applyProtection="1">
      <alignment vertical="center"/>
      <protection hidden="1"/>
    </xf>
    <xf numFmtId="40" fontId="3" fillId="3" borderId="3" xfId="1" applyNumberFormat="1" applyFont="1" applyFill="1" applyBorder="1" applyAlignment="1" applyProtection="1">
      <alignment vertical="center"/>
      <protection hidden="1"/>
    </xf>
    <xf numFmtId="40" fontId="3" fillId="3" borderId="5" xfId="1" applyNumberFormat="1" applyFont="1" applyFill="1" applyBorder="1" applyAlignment="1" applyProtection="1">
      <alignment vertical="center"/>
      <protection hidden="1"/>
    </xf>
    <xf numFmtId="40" fontId="4" fillId="3" borderId="0" xfId="1" applyNumberFormat="1" applyFont="1" applyFill="1" applyAlignment="1" applyProtection="1">
      <alignment vertical="center"/>
      <protection hidden="1"/>
    </xf>
    <xf numFmtId="40" fontId="4" fillId="3" borderId="6" xfId="1" applyNumberFormat="1" applyFont="1" applyFill="1" applyBorder="1" applyAlignment="1" applyProtection="1">
      <alignment vertical="top"/>
      <protection hidden="1"/>
    </xf>
    <xf numFmtId="40" fontId="3" fillId="3" borderId="0" xfId="0" applyNumberFormat="1" applyFont="1" applyFill="1" applyBorder="1" applyAlignment="1" applyProtection="1">
      <protection hidden="1"/>
    </xf>
    <xf numFmtId="40" fontId="20" fillId="3" borderId="0" xfId="0" applyNumberFormat="1" applyFont="1" applyFill="1" applyBorder="1" applyProtection="1">
      <protection hidden="1"/>
    </xf>
    <xf numFmtId="40" fontId="3" fillId="3" borderId="0" xfId="0" applyNumberFormat="1" applyFont="1" applyFill="1" applyBorder="1" applyProtection="1">
      <protection hidden="1"/>
    </xf>
    <xf numFmtId="40" fontId="4" fillId="3" borderId="1" xfId="1" applyNumberFormat="1" applyFont="1" applyFill="1" applyBorder="1" applyProtection="1">
      <protection hidden="1"/>
    </xf>
    <xf numFmtId="40" fontId="4" fillId="3" borderId="6" xfId="1" applyNumberFormat="1" applyFont="1" applyFill="1" applyBorder="1" applyAlignment="1" applyProtection="1">
      <alignment horizontal="right" vertical="top"/>
      <protection hidden="1"/>
    </xf>
    <xf numFmtId="1" fontId="3" fillId="3" borderId="3" xfId="0" applyNumberFormat="1" applyFont="1" applyFill="1" applyBorder="1" applyAlignment="1" applyProtection="1">
      <alignment horizontal="center" vertical="center"/>
      <protection hidden="1"/>
    </xf>
    <xf numFmtId="40" fontId="3" fillId="3" borderId="20" xfId="1" applyNumberFormat="1" applyFont="1" applyFill="1" applyBorder="1" applyAlignment="1" applyProtection="1">
      <alignment horizontal="right" vertical="center"/>
      <protection hidden="1"/>
    </xf>
    <xf numFmtId="40" fontId="3" fillId="3" borderId="21" xfId="1" applyNumberFormat="1" applyFont="1" applyFill="1" applyBorder="1" applyAlignment="1" applyProtection="1">
      <alignment horizontal="right" vertical="center"/>
      <protection hidden="1"/>
    </xf>
    <xf numFmtId="40" fontId="3" fillId="3" borderId="0" xfId="1" applyNumberFormat="1" applyFont="1" applyFill="1" applyAlignment="1" applyProtection="1">
      <alignment vertical="center"/>
      <protection hidden="1"/>
    </xf>
    <xf numFmtId="40" fontId="3" fillId="3" borderId="0" xfId="1" applyNumberFormat="1" applyFont="1" applyFill="1" applyAlignment="1" applyProtection="1">
      <alignment horizontal="right" vertical="center"/>
      <protection hidden="1"/>
    </xf>
    <xf numFmtId="40" fontId="14" fillId="4" borderId="0" xfId="1" applyNumberFormat="1" applyFont="1" applyFill="1" applyBorder="1" applyAlignment="1" applyProtection="1">
      <alignment vertical="top"/>
      <protection locked="0"/>
    </xf>
    <xf numFmtId="0" fontId="3" fillId="0" borderId="0" xfId="0" applyFont="1" applyAlignment="1">
      <alignment vertical="top"/>
    </xf>
    <xf numFmtId="40" fontId="14" fillId="5" borderId="0" xfId="1" applyNumberFormat="1" applyFont="1" applyFill="1" applyBorder="1" applyAlignment="1" applyProtection="1">
      <alignment vertical="top"/>
      <protection locked="0"/>
    </xf>
    <xf numFmtId="40" fontId="14" fillId="5" borderId="0" xfId="1" applyNumberFormat="1" applyFont="1" applyFill="1" applyBorder="1" applyAlignment="1" applyProtection="1">
      <alignment vertical="top" wrapText="1"/>
      <protection locked="0"/>
    </xf>
    <xf numFmtId="40" fontId="14" fillId="6" borderId="0" xfId="1" applyNumberFormat="1" applyFont="1" applyFill="1" applyBorder="1" applyAlignment="1" applyProtection="1">
      <alignment vertical="top"/>
      <protection locked="0"/>
    </xf>
    <xf numFmtId="40" fontId="14" fillId="7" borderId="0" xfId="1" applyNumberFormat="1" applyFont="1" applyFill="1" applyBorder="1" applyAlignment="1" applyProtection="1">
      <alignment vertical="top"/>
      <protection locked="0"/>
    </xf>
    <xf numFmtId="0" fontId="9" fillId="0" borderId="0" xfId="0" applyFont="1" applyAlignment="1">
      <alignment vertical="top"/>
    </xf>
    <xf numFmtId="40" fontId="14" fillId="8" borderId="0" xfId="1" applyNumberFormat="1" applyFont="1" applyFill="1" applyBorder="1" applyAlignment="1" applyProtection="1">
      <alignment vertical="top"/>
      <protection locked="0"/>
    </xf>
    <xf numFmtId="14" fontId="3" fillId="2" borderId="0" xfId="0" applyNumberFormat="1" applyFont="1" applyFill="1" applyBorder="1" applyAlignment="1" applyProtection="1">
      <protection locked="0"/>
    </xf>
    <xf numFmtId="40" fontId="3" fillId="0" borderId="0" xfId="0" applyNumberFormat="1" applyFont="1"/>
    <xf numFmtId="0" fontId="3" fillId="0" borderId="2" xfId="0" applyFont="1" applyFill="1" applyBorder="1" applyAlignment="1" applyProtection="1">
      <alignment horizontal="left"/>
      <protection locked="0" hidden="1"/>
    </xf>
    <xf numFmtId="40" fontId="3" fillId="0" borderId="4" xfId="0" applyNumberFormat="1" applyFont="1" applyFill="1" applyBorder="1" applyAlignment="1" applyProtection="1">
      <alignment horizontal="right"/>
      <protection locked="0" hidden="1"/>
    </xf>
    <xf numFmtId="0" fontId="3" fillId="0" borderId="5" xfId="0" applyFont="1" applyFill="1" applyBorder="1" applyAlignment="1" applyProtection="1">
      <alignment horizontal="left"/>
      <protection locked="0" hidden="1"/>
    </xf>
    <xf numFmtId="40" fontId="3" fillId="0" borderId="12" xfId="0" applyNumberFormat="1" applyFont="1" applyFill="1" applyBorder="1" applyAlignment="1" applyProtection="1">
      <alignment horizontal="right"/>
      <protection locked="0" hidden="1"/>
    </xf>
    <xf numFmtId="1" fontId="3" fillId="2" borderId="4" xfId="0" applyNumberFormat="1" applyFont="1" applyFill="1" applyBorder="1" applyAlignment="1" applyProtection="1">
      <alignment horizontal="center"/>
      <protection locked="0" hidden="1"/>
    </xf>
    <xf numFmtId="1" fontId="3" fillId="2" borderId="12" xfId="0" applyNumberFormat="1" applyFont="1" applyFill="1" applyBorder="1" applyAlignment="1" applyProtection="1">
      <alignment horizontal="center"/>
      <protection locked="0" hidden="1"/>
    </xf>
    <xf numFmtId="1" fontId="3" fillId="0" borderId="4" xfId="0" applyNumberFormat="1" applyFont="1" applyFill="1" applyBorder="1" applyAlignment="1" applyProtection="1">
      <alignment horizontal="center"/>
      <protection locked="0" hidden="1"/>
    </xf>
    <xf numFmtId="1" fontId="3" fillId="0" borderId="12" xfId="0" applyNumberFormat="1" applyFont="1" applyFill="1" applyBorder="1" applyAlignment="1" applyProtection="1">
      <alignment horizontal="center"/>
      <protection locked="0" hidden="1"/>
    </xf>
    <xf numFmtId="40" fontId="3" fillId="0" borderId="11" xfId="0" applyNumberFormat="1" applyFont="1" applyFill="1" applyBorder="1" applyAlignment="1" applyProtection="1">
      <protection locked="0" hidden="1"/>
    </xf>
    <xf numFmtId="40" fontId="3" fillId="0" borderId="12" xfId="0" applyNumberFormat="1" applyFont="1" applyFill="1" applyBorder="1" applyAlignment="1" applyProtection="1">
      <protection locked="0" hidden="1"/>
    </xf>
    <xf numFmtId="1" fontId="3" fillId="0" borderId="11" xfId="0" applyNumberFormat="1" applyFont="1" applyFill="1" applyBorder="1" applyAlignment="1" applyProtection="1">
      <alignment horizontal="center"/>
      <protection locked="0" hidden="1"/>
    </xf>
    <xf numFmtId="0" fontId="3" fillId="2" borderId="3" xfId="0" applyFont="1" applyFill="1" applyBorder="1" applyAlignment="1" applyProtection="1">
      <alignment horizontal="left"/>
      <protection locked="0" hidden="1"/>
    </xf>
    <xf numFmtId="40" fontId="3" fillId="2" borderId="11" xfId="0" applyNumberFormat="1" applyFont="1" applyFill="1" applyBorder="1" applyAlignment="1" applyProtection="1">
      <alignment horizontal="right"/>
      <protection locked="0" hidden="1"/>
    </xf>
    <xf numFmtId="0" fontId="3" fillId="0" borderId="5" xfId="0" applyFont="1" applyBorder="1" applyProtection="1">
      <protection locked="0" hidden="1"/>
    </xf>
    <xf numFmtId="40" fontId="3" fillId="0" borderId="12" xfId="0" applyNumberFormat="1" applyFont="1" applyBorder="1" applyProtection="1">
      <protection locked="0" hidden="1"/>
    </xf>
    <xf numFmtId="1" fontId="3" fillId="2" borderId="11" xfId="0" applyNumberFormat="1" applyFont="1" applyFill="1" applyBorder="1" applyAlignment="1" applyProtection="1">
      <alignment horizontal="center"/>
      <protection locked="0" hidden="1"/>
    </xf>
    <xf numFmtId="166" fontId="13" fillId="0" borderId="2" xfId="0" quotePrefix="1" applyNumberFormat="1" applyFont="1" applyFill="1" applyBorder="1" applyAlignment="1" applyProtection="1">
      <alignment vertical="center"/>
      <protection locked="0" hidden="1"/>
    </xf>
    <xf numFmtId="40" fontId="3" fillId="0" borderId="3" xfId="0" applyNumberFormat="1" applyFont="1" applyFill="1" applyBorder="1" applyAlignment="1" applyProtection="1">
      <alignment vertical="center"/>
      <protection locked="0" hidden="1"/>
    </xf>
    <xf numFmtId="1" fontId="3" fillId="0" borderId="3" xfId="0" applyNumberFormat="1" applyFont="1" applyFill="1" applyBorder="1" applyAlignment="1" applyProtection="1">
      <alignment horizontal="center" vertical="center"/>
      <protection locked="0" hidden="1"/>
    </xf>
    <xf numFmtId="40" fontId="3" fillId="0" borderId="2" xfId="1" applyNumberFormat="1" applyFont="1" applyFill="1" applyBorder="1" applyProtection="1">
      <protection locked="0" hidden="1"/>
    </xf>
    <xf numFmtId="40" fontId="3" fillId="0" borderId="2" xfId="1" applyNumberFormat="1" applyFont="1" applyFill="1" applyBorder="1" applyAlignment="1" applyProtection="1">
      <alignment vertical="center"/>
      <protection locked="0" hidden="1"/>
    </xf>
    <xf numFmtId="40" fontId="3" fillId="0" borderId="1" xfId="1" applyNumberFormat="1" applyFont="1" applyFill="1" applyBorder="1" applyAlignment="1" applyProtection="1">
      <alignment vertical="center"/>
      <protection locked="0" hidden="1"/>
    </xf>
    <xf numFmtId="165" fontId="7" fillId="0" borderId="0" xfId="0" applyNumberFormat="1" applyFont="1" applyFill="1" applyBorder="1" applyAlignment="1" applyProtection="1">
      <alignment horizontal="center"/>
      <protection locked="0" hidden="1"/>
    </xf>
    <xf numFmtId="2" fontId="5" fillId="0" borderId="0" xfId="0" applyNumberFormat="1" applyFont="1" applyFill="1" applyBorder="1"/>
    <xf numFmtId="14" fontId="14" fillId="9" borderId="0" xfId="0" applyNumberFormat="1" applyFont="1" applyFill="1" applyBorder="1" applyAlignment="1" applyProtection="1">
      <protection hidden="1"/>
    </xf>
    <xf numFmtId="0" fontId="3" fillId="9" borderId="0" xfId="0" applyFont="1" applyFill="1" applyProtection="1">
      <protection hidden="1"/>
    </xf>
    <xf numFmtId="0" fontId="3" fillId="9" borderId="0" xfId="0" applyFont="1" applyFill="1"/>
    <xf numFmtId="40" fontId="3" fillId="9" borderId="0" xfId="0" applyNumberFormat="1" applyFont="1" applyFill="1"/>
    <xf numFmtId="14" fontId="36" fillId="9" borderId="0" xfId="0" applyNumberFormat="1" applyFont="1" applyFill="1" applyBorder="1" applyAlignment="1" applyProtection="1">
      <alignment horizontal="right"/>
      <protection hidden="1"/>
    </xf>
    <xf numFmtId="40" fontId="36" fillId="9" borderId="0" xfId="0" applyNumberFormat="1" applyFont="1" applyFill="1"/>
    <xf numFmtId="14" fontId="36" fillId="9" borderId="0" xfId="0" applyNumberFormat="1" applyFont="1" applyFill="1" applyBorder="1" applyAlignment="1" applyProtection="1">
      <protection hidden="1"/>
    </xf>
    <xf numFmtId="0" fontId="36" fillId="9" borderId="0" xfId="0" applyFont="1" applyFill="1"/>
    <xf numFmtId="0" fontId="2" fillId="9" borderId="0" xfId="0" applyFont="1" applyFill="1" applyAlignment="1">
      <alignment vertical="top"/>
    </xf>
    <xf numFmtId="0" fontId="3" fillId="9" borderId="0" xfId="0" applyFont="1" applyFill="1" applyAlignment="1">
      <alignment vertical="top"/>
    </xf>
    <xf numFmtId="0" fontId="9" fillId="9" borderId="0" xfId="0" applyFont="1" applyFill="1" applyAlignment="1">
      <alignment vertical="top"/>
    </xf>
    <xf numFmtId="0" fontId="3" fillId="9" borderId="0" xfId="0" applyFont="1" applyFill="1" applyAlignment="1">
      <alignment horizontal="center"/>
    </xf>
    <xf numFmtId="0" fontId="3" fillId="9" borderId="0" xfId="0" applyFont="1" applyFill="1" applyAlignment="1">
      <alignment horizontal="right"/>
    </xf>
    <xf numFmtId="4" fontId="3" fillId="9" borderId="0" xfId="0" applyNumberFormat="1" applyFont="1" applyFill="1"/>
    <xf numFmtId="0" fontId="3" fillId="9" borderId="0" xfId="0" applyFont="1" applyFill="1" applyBorder="1"/>
    <xf numFmtId="0" fontId="3" fillId="9" borderId="0" xfId="0" applyFont="1" applyFill="1" applyBorder="1" applyAlignment="1"/>
    <xf numFmtId="2" fontId="5" fillId="9" borderId="0" xfId="0" applyNumberFormat="1" applyFont="1" applyFill="1" applyBorder="1"/>
    <xf numFmtId="164" fontId="5" fillId="9" borderId="0" xfId="1" applyFont="1" applyFill="1" applyBorder="1" applyAlignment="1">
      <alignment horizontal="left"/>
    </xf>
    <xf numFmtId="0" fontId="3" fillId="9" borderId="0" xfId="0" applyFont="1" applyFill="1" applyBorder="1" applyAlignment="1">
      <alignment vertical="center"/>
    </xf>
    <xf numFmtId="2" fontId="5" fillId="9" borderId="0" xfId="0" applyNumberFormat="1" applyFont="1" applyFill="1" applyBorder="1" applyAlignment="1">
      <alignment vertical="center"/>
    </xf>
    <xf numFmtId="167" fontId="3" fillId="9" borderId="0" xfId="0" applyNumberFormat="1" applyFont="1" applyFill="1" applyBorder="1" applyAlignment="1">
      <alignment vertical="center"/>
    </xf>
    <xf numFmtId="0" fontId="29" fillId="9" borderId="0" xfId="0" applyFont="1" applyFill="1"/>
    <xf numFmtId="0" fontId="4" fillId="9" borderId="25" xfId="0" applyFont="1" applyFill="1" applyBorder="1" applyAlignment="1">
      <alignment horizontal="center"/>
    </xf>
    <xf numFmtId="0" fontId="4" fillId="9" borderId="25" xfId="0" applyFont="1" applyFill="1" applyBorder="1"/>
    <xf numFmtId="0" fontId="35" fillId="10" borderId="0" xfId="0" applyFont="1" applyFill="1" applyAlignment="1" applyProtection="1">
      <alignment horizontal="right" vertical="center" indent="3"/>
      <protection hidden="1"/>
    </xf>
    <xf numFmtId="0" fontId="10" fillId="10" borderId="0" xfId="0" applyFont="1" applyFill="1" applyAlignment="1" applyProtection="1">
      <alignment vertical="center"/>
      <protection hidden="1"/>
    </xf>
    <xf numFmtId="0" fontId="19" fillId="10" borderId="0" xfId="0" applyFont="1" applyFill="1" applyAlignment="1" applyProtection="1">
      <alignment horizontal="left" vertical="center"/>
      <protection hidden="1"/>
    </xf>
    <xf numFmtId="0" fontId="18" fillId="10" borderId="0" xfId="0" applyFont="1" applyFill="1" applyAlignment="1" applyProtection="1">
      <alignment horizontal="right" vertical="center"/>
      <protection hidden="1"/>
    </xf>
    <xf numFmtId="0" fontId="16" fillId="10" borderId="0" xfId="0" applyFont="1" applyFill="1" applyAlignment="1" applyProtection="1">
      <alignment horizontal="center" vertical="center"/>
      <protection hidden="1"/>
    </xf>
    <xf numFmtId="0" fontId="3" fillId="10" borderId="0" xfId="0" applyFont="1" applyFill="1"/>
    <xf numFmtId="4" fontId="3" fillId="10" borderId="0" xfId="0" applyNumberFormat="1" applyFont="1" applyFill="1"/>
    <xf numFmtId="4" fontId="3" fillId="11" borderId="0" xfId="0" applyNumberFormat="1" applyFont="1" applyFill="1"/>
    <xf numFmtId="4" fontId="10" fillId="11" borderId="0" xfId="0" applyNumberFormat="1" applyFont="1" applyFill="1" applyAlignment="1" applyProtection="1">
      <alignment vertical="center"/>
      <protection hidden="1"/>
    </xf>
    <xf numFmtId="9" fontId="14" fillId="12" borderId="0" xfId="0" applyNumberFormat="1" applyFont="1" applyFill="1" applyBorder="1" applyAlignment="1" applyProtection="1">
      <alignment horizontal="right" vertical="top"/>
      <protection locked="0"/>
    </xf>
    <xf numFmtId="0" fontId="1" fillId="2" borderId="0" xfId="0" applyFont="1" applyFill="1" applyAlignment="1" applyProtection="1">
      <alignment vertical="center"/>
      <protection locked="0"/>
    </xf>
    <xf numFmtId="0" fontId="3" fillId="0" borderId="11" xfId="0" applyFont="1" applyFill="1" applyBorder="1" applyAlignment="1" applyProtection="1">
      <protection locked="0"/>
    </xf>
    <xf numFmtId="0" fontId="3" fillId="0" borderId="45" xfId="0" applyFont="1" applyFill="1" applyBorder="1" applyAlignment="1" applyProtection="1">
      <protection locked="0"/>
    </xf>
    <xf numFmtId="14" fontId="3" fillId="0" borderId="45" xfId="0" applyNumberFormat="1" applyFont="1" applyFill="1" applyBorder="1" applyAlignment="1" applyProtection="1">
      <alignment horizontal="center"/>
      <protection locked="0"/>
    </xf>
    <xf numFmtId="14" fontId="3" fillId="0" borderId="40" xfId="0" applyNumberFormat="1" applyFont="1" applyFill="1" applyBorder="1" applyAlignment="1" applyProtection="1">
      <alignment horizontal="center"/>
      <protection locked="0"/>
    </xf>
    <xf numFmtId="0" fontId="10" fillId="3" borderId="46" xfId="0" applyFont="1" applyFill="1" applyBorder="1" applyAlignment="1" applyProtection="1">
      <alignment horizontal="right"/>
      <protection hidden="1"/>
    </xf>
    <xf numFmtId="14" fontId="3" fillId="0" borderId="4" xfId="0" applyNumberFormat="1" applyFont="1" applyFill="1" applyBorder="1" applyAlignment="1" applyProtection="1">
      <alignment horizontal="center"/>
      <protection locked="0"/>
    </xf>
    <xf numFmtId="0" fontId="13" fillId="3" borderId="44" xfId="0" applyFont="1" applyFill="1" applyBorder="1" applyAlignment="1" applyProtection="1">
      <alignment horizontal="right"/>
      <protection hidden="1"/>
    </xf>
    <xf numFmtId="0" fontId="3" fillId="3" borderId="0" xfId="0" applyFont="1" applyFill="1" applyBorder="1" applyProtection="1">
      <protection hidden="1"/>
    </xf>
    <xf numFmtId="0" fontId="3" fillId="3" borderId="39" xfId="0" applyFont="1" applyFill="1" applyBorder="1" applyProtection="1">
      <protection hidden="1"/>
    </xf>
    <xf numFmtId="0" fontId="46" fillId="17" borderId="0" xfId="0" applyFont="1" applyFill="1" applyBorder="1" applyAlignment="1" applyProtection="1">
      <alignment horizontal="right" wrapText="1"/>
      <protection hidden="1"/>
    </xf>
    <xf numFmtId="0" fontId="1" fillId="0" borderId="9" xfId="0" applyFont="1" applyFill="1" applyBorder="1" applyAlignment="1" applyProtection="1">
      <protection locked="0"/>
    </xf>
    <xf numFmtId="0" fontId="1" fillId="0" borderId="11" xfId="0" applyFont="1" applyFill="1" applyBorder="1" applyAlignment="1" applyProtection="1">
      <protection locked="0"/>
    </xf>
    <xf numFmtId="0" fontId="1" fillId="0" borderId="2" xfId="0" applyFont="1" applyFill="1" applyBorder="1" applyAlignment="1" applyProtection="1">
      <alignment horizontal="left"/>
      <protection locked="0" hidden="1"/>
    </xf>
    <xf numFmtId="0" fontId="1" fillId="2" borderId="3" xfId="0" applyFont="1" applyFill="1" applyBorder="1" applyAlignment="1" applyProtection="1">
      <alignment horizontal="left"/>
      <protection locked="0" hidden="1"/>
    </xf>
    <xf numFmtId="0" fontId="3" fillId="0" borderId="4" xfId="0" applyFont="1" applyFill="1" applyBorder="1" applyAlignment="1" applyProtection="1">
      <alignment horizontal="left"/>
      <protection locked="0"/>
    </xf>
    <xf numFmtId="0" fontId="3" fillId="0" borderId="11" xfId="0" applyFont="1" applyFill="1" applyBorder="1" applyAlignment="1" applyProtection="1">
      <protection locked="0"/>
    </xf>
    <xf numFmtId="0" fontId="3" fillId="0" borderId="9" xfId="0" applyFont="1" applyFill="1" applyBorder="1" applyAlignment="1" applyProtection="1">
      <protection locked="0"/>
    </xf>
    <xf numFmtId="0" fontId="3" fillId="0" borderId="40" xfId="0" applyFont="1" applyFill="1" applyBorder="1" applyAlignment="1" applyProtection="1">
      <protection locked="0"/>
    </xf>
    <xf numFmtId="40" fontId="1" fillId="2" borderId="22" xfId="0" applyNumberFormat="1" applyFont="1" applyFill="1" applyBorder="1"/>
    <xf numFmtId="40" fontId="1" fillId="2" borderId="23" xfId="0" applyNumberFormat="1" applyFont="1" applyFill="1" applyBorder="1"/>
    <xf numFmtId="40" fontId="1" fillId="2" borderId="24" xfId="0" applyNumberFormat="1" applyFont="1" applyFill="1" applyBorder="1"/>
    <xf numFmtId="0" fontId="14" fillId="16" borderId="0" xfId="0" applyFont="1" applyFill="1" applyBorder="1" applyAlignment="1" applyProtection="1">
      <alignment horizontal="left" vertical="top" indent="1"/>
      <protection hidden="1"/>
    </xf>
    <xf numFmtId="0" fontId="15" fillId="16" borderId="0" xfId="0" applyFont="1" applyFill="1" applyBorder="1" applyAlignment="1" applyProtection="1">
      <alignment horizontal="left" vertical="top" indent="1"/>
      <protection hidden="1"/>
    </xf>
    <xf numFmtId="0" fontId="14" fillId="3" borderId="0" xfId="0" applyFont="1" applyFill="1" applyBorder="1" applyAlignment="1" applyProtection="1">
      <alignment horizontal="left" vertical="top" indent="1"/>
      <protection hidden="1"/>
    </xf>
    <xf numFmtId="0" fontId="14" fillId="15" borderId="0" xfId="0" applyFont="1" applyFill="1" applyBorder="1" applyAlignment="1" applyProtection="1">
      <alignment horizontal="left" vertical="top" indent="1"/>
      <protection hidden="1"/>
    </xf>
    <xf numFmtId="0" fontId="14" fillId="10" borderId="0" xfId="0" applyFont="1" applyFill="1" applyBorder="1" applyAlignment="1" applyProtection="1">
      <alignment horizontal="left" vertical="top" indent="1"/>
      <protection hidden="1"/>
    </xf>
    <xf numFmtId="0" fontId="15" fillId="10" borderId="0" xfId="0" applyFont="1" applyFill="1" applyBorder="1" applyAlignment="1" applyProtection="1">
      <alignment horizontal="left" vertical="top" indent="1"/>
      <protection hidden="1"/>
    </xf>
    <xf numFmtId="40" fontId="2" fillId="3" borderId="0" xfId="0" applyNumberFormat="1" applyFont="1" applyFill="1" applyBorder="1" applyAlignment="1" applyProtection="1">
      <alignment horizontal="left" vertical="top"/>
      <protection hidden="1"/>
    </xf>
    <xf numFmtId="40" fontId="2" fillId="10" borderId="0" xfId="0" applyNumberFormat="1" applyFont="1" applyFill="1" applyBorder="1" applyAlignment="1" applyProtection="1">
      <alignment horizontal="left" vertical="top"/>
      <protection hidden="1"/>
    </xf>
    <xf numFmtId="0" fontId="14" fillId="13" borderId="0" xfId="0" applyFont="1" applyFill="1" applyBorder="1" applyAlignment="1" applyProtection="1">
      <alignment horizontal="left" vertical="top" indent="1"/>
      <protection hidden="1"/>
    </xf>
    <xf numFmtId="0" fontId="14" fillId="14" borderId="0" xfId="0" applyFont="1" applyFill="1" applyBorder="1" applyAlignment="1" applyProtection="1">
      <alignment horizontal="left" vertical="top" indent="1"/>
      <protection hidden="1"/>
    </xf>
    <xf numFmtId="0" fontId="14" fillId="15" borderId="0" xfId="0" applyFont="1" applyFill="1" applyBorder="1" applyAlignment="1" applyProtection="1">
      <alignment horizontal="left" vertical="top" wrapText="1" indent="1"/>
      <protection hidden="1"/>
    </xf>
    <xf numFmtId="40" fontId="2" fillId="16" borderId="0" xfId="0" applyNumberFormat="1" applyFont="1" applyFill="1" applyBorder="1" applyAlignment="1" applyProtection="1">
      <alignment horizontal="left" vertical="top"/>
      <protection hidden="1"/>
    </xf>
    <xf numFmtId="0" fontId="15" fillId="15" borderId="0" xfId="0" applyFont="1" applyFill="1" applyBorder="1" applyAlignment="1" applyProtection="1">
      <alignment horizontal="left" vertical="top" indent="1"/>
      <protection hidden="1"/>
    </xf>
    <xf numFmtId="40" fontId="14" fillId="9" borderId="0" xfId="0" applyNumberFormat="1" applyFont="1" applyFill="1" applyBorder="1" applyAlignment="1" applyProtection="1">
      <alignment vertical="top"/>
      <protection hidden="1"/>
    </xf>
    <xf numFmtId="0" fontId="14" fillId="9" borderId="0" xfId="0" applyFont="1" applyFill="1" applyBorder="1" applyAlignment="1" applyProtection="1">
      <alignment vertical="top"/>
      <protection hidden="1"/>
    </xf>
    <xf numFmtId="40" fontId="6" fillId="2" borderId="0" xfId="0" applyNumberFormat="1" applyFont="1" applyFill="1" applyBorder="1" applyAlignment="1" applyProtection="1">
      <alignment horizontal="center" vertical="top" wrapText="1"/>
      <protection hidden="1"/>
    </xf>
    <xf numFmtId="0" fontId="6" fillId="0" borderId="0" xfId="0" applyFont="1" applyBorder="1" applyAlignment="1" applyProtection="1">
      <alignment horizontal="center" vertical="top"/>
      <protection hidden="1"/>
    </xf>
    <xf numFmtId="40" fontId="14" fillId="2" borderId="0" xfId="0" applyNumberFormat="1" applyFont="1" applyFill="1" applyBorder="1" applyAlignment="1">
      <alignment horizontal="center" vertical="top" wrapText="1"/>
    </xf>
    <xf numFmtId="0" fontId="14" fillId="0" borderId="0" xfId="0" applyFont="1" applyBorder="1" applyAlignment="1">
      <alignment horizontal="center" vertical="top"/>
    </xf>
    <xf numFmtId="40" fontId="2" fillId="13" borderId="0" xfId="1" applyNumberFormat="1" applyFont="1" applyFill="1" applyBorder="1" applyAlignment="1" applyProtection="1">
      <alignment horizontal="left" vertical="top"/>
      <protection hidden="1"/>
    </xf>
    <xf numFmtId="40" fontId="2" fillId="13" borderId="0" xfId="0" applyNumberFormat="1" applyFont="1" applyFill="1" applyBorder="1" applyAlignment="1" applyProtection="1">
      <alignment horizontal="left" vertical="top"/>
      <protection hidden="1"/>
    </xf>
    <xf numFmtId="40" fontId="2" fillId="14" borderId="0" xfId="0" applyNumberFormat="1" applyFont="1" applyFill="1" applyBorder="1" applyAlignment="1" applyProtection="1">
      <alignment horizontal="left" vertical="top"/>
      <protection hidden="1"/>
    </xf>
    <xf numFmtId="40" fontId="2" fillId="15" borderId="0" xfId="0" applyNumberFormat="1" applyFont="1" applyFill="1" applyBorder="1" applyAlignment="1" applyProtection="1">
      <alignment horizontal="left" vertical="top" wrapText="1"/>
      <protection hidden="1"/>
    </xf>
    <xf numFmtId="0" fontId="15" fillId="14" borderId="0" xfId="0" applyFont="1" applyFill="1" applyBorder="1" applyAlignment="1" applyProtection="1">
      <alignment horizontal="left" vertical="top" indent="1"/>
      <protection hidden="1"/>
    </xf>
    <xf numFmtId="0" fontId="2" fillId="3" borderId="17" xfId="0" applyFont="1" applyFill="1" applyBorder="1" applyAlignment="1" applyProtection="1">
      <alignment horizontal="right" vertical="center"/>
      <protection hidden="1"/>
    </xf>
    <xf numFmtId="0" fontId="0" fillId="0" borderId="17" xfId="0" applyBorder="1" applyAlignment="1">
      <alignment horizontal="right" vertical="center"/>
    </xf>
    <xf numFmtId="0" fontId="8" fillId="3" borderId="6" xfId="0" applyFont="1" applyFill="1" applyBorder="1" applyAlignment="1" applyProtection="1">
      <alignment horizontal="center"/>
      <protection hidden="1"/>
    </xf>
    <xf numFmtId="0" fontId="9" fillId="3" borderId="6" xfId="0" applyFont="1" applyFill="1" applyBorder="1" applyAlignment="1" applyProtection="1">
      <alignment horizontal="center"/>
      <protection hidden="1"/>
    </xf>
    <xf numFmtId="0" fontId="3" fillId="2" borderId="42" xfId="0" applyFont="1" applyFill="1" applyBorder="1" applyAlignment="1"/>
    <xf numFmtId="0" fontId="3" fillId="2" borderId="7" xfId="0" applyFont="1" applyFill="1" applyBorder="1" applyAlignment="1"/>
    <xf numFmtId="0" fontId="3" fillId="2" borderId="43" xfId="0" applyFont="1" applyFill="1" applyBorder="1" applyAlignment="1"/>
    <xf numFmtId="0" fontId="8" fillId="3" borderId="26" xfId="0" applyFont="1" applyFill="1" applyBorder="1" applyAlignment="1" applyProtection="1">
      <alignment horizontal="center"/>
      <protection hidden="1"/>
    </xf>
    <xf numFmtId="0" fontId="9" fillId="3" borderId="26" xfId="0" applyFont="1" applyFill="1" applyBorder="1" applyAlignment="1" applyProtection="1">
      <alignment horizontal="center"/>
      <protection hidden="1"/>
    </xf>
    <xf numFmtId="0" fontId="3" fillId="3" borderId="27" xfId="0" applyFont="1" applyFill="1" applyBorder="1" applyAlignment="1" applyProtection="1">
      <alignment horizontal="right"/>
      <protection hidden="1"/>
    </xf>
    <xf numFmtId="0" fontId="0" fillId="3" borderId="28" xfId="0" applyFill="1" applyBorder="1" applyAlignment="1" applyProtection="1">
      <alignment horizontal="right"/>
      <protection hidden="1"/>
    </xf>
    <xf numFmtId="40" fontId="3" fillId="3" borderId="0" xfId="1" applyNumberFormat="1" applyFont="1" applyFill="1" applyBorder="1" applyAlignment="1" applyProtection="1">
      <alignment vertical="center"/>
      <protection hidden="1"/>
    </xf>
    <xf numFmtId="0" fontId="10" fillId="3" borderId="0" xfId="0" applyFont="1" applyFill="1" applyBorder="1" applyAlignment="1" applyProtection="1">
      <alignment horizontal="center" vertical="center" wrapText="1"/>
      <protection hidden="1"/>
    </xf>
    <xf numFmtId="0" fontId="10" fillId="3" borderId="0" xfId="0" applyFont="1" applyFill="1" applyBorder="1" applyAlignment="1" applyProtection="1">
      <alignment vertical="center" wrapText="1"/>
      <protection hidden="1"/>
    </xf>
    <xf numFmtId="0" fontId="4" fillId="3" borderId="5" xfId="0" applyFont="1" applyFill="1" applyBorder="1" applyAlignment="1" applyProtection="1">
      <alignment vertical="center"/>
      <protection hidden="1"/>
    </xf>
    <xf numFmtId="0" fontId="13" fillId="0" borderId="44" xfId="0" applyFont="1" applyFill="1" applyBorder="1" applyAlignment="1" applyProtection="1">
      <alignment vertical="center"/>
      <protection locked="0" hidden="1"/>
    </xf>
    <xf numFmtId="0" fontId="0" fillId="0" borderId="2" xfId="0" applyBorder="1" applyAlignment="1" applyProtection="1">
      <protection locked="0" hidden="1"/>
    </xf>
    <xf numFmtId="40" fontId="3" fillId="0" borderId="0" xfId="0" applyNumberFormat="1" applyFont="1" applyFill="1" applyBorder="1" applyAlignment="1" applyProtection="1">
      <alignment horizontal="center" vertical="center"/>
      <protection locked="0" hidden="1"/>
    </xf>
    <xf numFmtId="0" fontId="3" fillId="3" borderId="3" xfId="0" applyFont="1" applyFill="1" applyBorder="1" applyAlignment="1" applyProtection="1">
      <alignment vertical="center"/>
      <protection hidden="1"/>
    </xf>
    <xf numFmtId="0" fontId="13" fillId="0" borderId="2" xfId="0" applyFont="1" applyFill="1" applyBorder="1" applyAlignment="1" applyProtection="1">
      <alignment horizontal="left"/>
      <protection locked="0" hidden="1"/>
    </xf>
    <xf numFmtId="39" fontId="26" fillId="3" borderId="26" xfId="1" applyNumberFormat="1" applyFont="1" applyFill="1" applyBorder="1" applyAlignment="1" applyProtection="1">
      <alignment horizontal="center" vertical="center" wrapText="1"/>
      <protection hidden="1"/>
    </xf>
    <xf numFmtId="0" fontId="0" fillId="0" borderId="0" xfId="0" applyAlignment="1">
      <alignment vertical="center" wrapText="1"/>
    </xf>
    <xf numFmtId="0" fontId="0" fillId="0" borderId="1" xfId="0" applyBorder="1" applyAlignment="1">
      <alignment vertical="center" wrapText="1"/>
    </xf>
    <xf numFmtId="165" fontId="7" fillId="0" borderId="0" xfId="0" applyNumberFormat="1" applyFont="1" applyFill="1" applyBorder="1" applyAlignment="1" applyProtection="1">
      <alignment horizontal="center" vertical="top"/>
      <protection locked="0" hidden="1"/>
    </xf>
    <xf numFmtId="165" fontId="3" fillId="0" borderId="0" xfId="0" applyNumberFormat="1" applyFont="1" applyFill="1" applyBorder="1" applyAlignment="1" applyProtection="1">
      <alignment horizontal="center" vertical="top"/>
      <protection locked="0" hidden="1"/>
    </xf>
    <xf numFmtId="0" fontId="13" fillId="10" borderId="0" xfId="0" applyFont="1" applyFill="1" applyAlignment="1">
      <alignment horizontal="center" vertical="center" wrapText="1"/>
    </xf>
    <xf numFmtId="0" fontId="13" fillId="10" borderId="0" xfId="0" applyFont="1" applyFill="1" applyAlignment="1">
      <alignment horizontal="center" vertical="center"/>
    </xf>
    <xf numFmtId="0" fontId="13" fillId="10" borderId="0" xfId="0" applyFont="1" applyFill="1" applyAlignment="1">
      <alignment horizontal="center"/>
    </xf>
    <xf numFmtId="0" fontId="3" fillId="3" borderId="3" xfId="0" applyFont="1" applyFill="1" applyBorder="1" applyAlignment="1" applyProtection="1">
      <alignment horizontal="left" vertical="center"/>
      <protection hidden="1"/>
    </xf>
    <xf numFmtId="0" fontId="3" fillId="3" borderId="41" xfId="0" applyFont="1" applyFill="1" applyBorder="1" applyAlignment="1" applyProtection="1">
      <alignment horizontal="left" vertical="center"/>
      <protection hidden="1"/>
    </xf>
    <xf numFmtId="0" fontId="4" fillId="3" borderId="0" xfId="0" applyFont="1" applyFill="1" applyBorder="1" applyAlignment="1" applyProtection="1">
      <alignment horizontal="left" vertical="center" indent="3"/>
      <protection hidden="1"/>
    </xf>
    <xf numFmtId="0" fontId="4" fillId="3" borderId="0" xfId="0" applyFont="1" applyFill="1" applyAlignment="1" applyProtection="1">
      <alignment horizontal="left" vertical="center" indent="3"/>
      <protection hidden="1"/>
    </xf>
    <xf numFmtId="40" fontId="3" fillId="0" borderId="0" xfId="0" applyNumberFormat="1" applyFont="1" applyFill="1" applyAlignment="1" applyProtection="1">
      <alignment horizontal="center" vertical="center"/>
      <protection locked="0" hidden="1"/>
    </xf>
    <xf numFmtId="0" fontId="4" fillId="3" borderId="2" xfId="0" applyFont="1" applyFill="1" applyBorder="1" applyAlignment="1" applyProtection="1">
      <alignment vertical="center"/>
      <protection hidden="1"/>
    </xf>
    <xf numFmtId="40" fontId="2" fillId="3" borderId="17" xfId="1" applyNumberFormat="1" applyFont="1" applyFill="1" applyBorder="1" applyAlignment="1" applyProtection="1">
      <alignment horizontal="center" vertical="center"/>
      <protection hidden="1"/>
    </xf>
    <xf numFmtId="40" fontId="3" fillId="3" borderId="17" xfId="0" applyNumberFormat="1" applyFont="1" applyFill="1" applyBorder="1" applyAlignment="1" applyProtection="1">
      <alignment horizontal="center" vertical="center"/>
      <protection hidden="1"/>
    </xf>
    <xf numFmtId="0" fontId="10" fillId="3" borderId="0" xfId="0" applyFont="1" applyFill="1" applyAlignment="1" applyProtection="1">
      <alignment horizontal="center" vertical="center" wrapText="1"/>
      <protection hidden="1"/>
    </xf>
    <xf numFmtId="0" fontId="10" fillId="3" borderId="0" xfId="0" applyFont="1" applyFill="1" applyAlignment="1" applyProtection="1">
      <alignment vertical="center" wrapText="1"/>
      <protection hidden="1"/>
    </xf>
    <xf numFmtId="0" fontId="25" fillId="3" borderId="7" xfId="0" applyFont="1" applyFill="1" applyBorder="1" applyAlignment="1" applyProtection="1">
      <alignment horizontal="right"/>
      <protection hidden="1"/>
    </xf>
    <xf numFmtId="0" fontId="25" fillId="0" borderId="7" xfId="0" applyFont="1" applyBorder="1" applyAlignment="1">
      <alignment horizontal="right"/>
    </xf>
    <xf numFmtId="0" fontId="18" fillId="10" borderId="0" xfId="0" applyFont="1" applyFill="1" applyAlignment="1" applyProtection="1">
      <alignment horizontal="left" vertical="center" indent="2"/>
      <protection hidden="1"/>
    </xf>
    <xf numFmtId="0" fontId="17" fillId="10" borderId="0" xfId="0" applyFont="1" applyFill="1" applyAlignment="1" applyProtection="1">
      <alignment horizontal="left" vertical="center" indent="2"/>
      <protection hidden="1"/>
    </xf>
    <xf numFmtId="0" fontId="24" fillId="3" borderId="26" xfId="0" applyFont="1" applyFill="1" applyBorder="1" applyAlignment="1" applyProtection="1">
      <alignment horizontal="right" vertical="center"/>
      <protection hidden="1"/>
    </xf>
    <xf numFmtId="0" fontId="0" fillId="0" borderId="26" xfId="0" applyBorder="1" applyAlignment="1">
      <alignment horizontal="right"/>
    </xf>
    <xf numFmtId="40" fontId="3" fillId="2" borderId="0" xfId="0" applyNumberFormat="1" applyFont="1" applyFill="1" applyAlignment="1" applyProtection="1">
      <alignment horizontal="center" vertical="center"/>
      <protection locked="0" hidden="1"/>
    </xf>
    <xf numFmtId="40" fontId="3" fillId="0" borderId="0" xfId="0" applyNumberFormat="1" applyFont="1" applyAlignment="1" applyProtection="1">
      <alignment horizontal="center" vertical="center"/>
      <protection locked="0" hidden="1"/>
    </xf>
    <xf numFmtId="40" fontId="3" fillId="3" borderId="19" xfId="1" applyNumberFormat="1" applyFont="1" applyFill="1" applyBorder="1" applyAlignment="1" applyProtection="1">
      <alignment vertical="center"/>
      <protection hidden="1"/>
    </xf>
    <xf numFmtId="39" fontId="10" fillId="3" borderId="26" xfId="1" applyNumberFormat="1" applyFont="1" applyFill="1" applyBorder="1" applyAlignment="1" applyProtection="1">
      <alignment horizontal="center" wrapText="1"/>
      <protection hidden="1"/>
    </xf>
    <xf numFmtId="0" fontId="0" fillId="3" borderId="0" xfId="0" applyFill="1" applyAlignment="1" applyProtection="1">
      <protection hidden="1"/>
    </xf>
    <xf numFmtId="0" fontId="0" fillId="3" borderId="1" xfId="0" applyFill="1" applyBorder="1" applyAlignment="1" applyProtection="1">
      <protection hidden="1"/>
    </xf>
    <xf numFmtId="0" fontId="13" fillId="0" borderId="5" xfId="0" applyFont="1" applyFill="1" applyBorder="1" applyAlignment="1" applyProtection="1">
      <alignment horizontal="left" vertical="center"/>
      <protection locked="0" hidden="1"/>
    </xf>
    <xf numFmtId="0" fontId="25" fillId="3" borderId="6" xfId="0" applyFont="1" applyFill="1" applyBorder="1" applyAlignment="1" applyProtection="1">
      <alignment horizontal="right" vertical="top"/>
      <protection hidden="1"/>
    </xf>
    <xf numFmtId="0" fontId="5" fillId="0" borderId="6" xfId="0" applyFont="1" applyBorder="1" applyAlignment="1" applyProtection="1">
      <alignment vertical="top"/>
      <protection hidden="1"/>
    </xf>
    <xf numFmtId="0" fontId="13" fillId="0" borderId="2" xfId="0" applyFont="1" applyFill="1" applyBorder="1" applyAlignment="1" applyProtection="1">
      <alignment horizontal="left" vertical="center"/>
      <protection locked="0" hidden="1"/>
    </xf>
    <xf numFmtId="0" fontId="4" fillId="3" borderId="2" xfId="0" applyFont="1" applyFill="1" applyBorder="1" applyAlignment="1" applyProtection="1">
      <protection hidden="1"/>
    </xf>
    <xf numFmtId="0" fontId="3" fillId="3" borderId="32" xfId="0" applyFont="1" applyFill="1" applyBorder="1" applyAlignment="1" applyProtection="1">
      <alignment horizontal="right"/>
      <protection hidden="1"/>
    </xf>
    <xf numFmtId="0" fontId="3" fillId="3" borderId="47" xfId="0" applyFont="1" applyFill="1" applyBorder="1" applyAlignment="1" applyProtection="1">
      <alignment horizontal="right"/>
      <protection hidden="1"/>
    </xf>
    <xf numFmtId="0" fontId="18" fillId="10" borderId="0" xfId="0" applyFont="1" applyFill="1" applyAlignment="1" applyProtection="1">
      <alignment horizontal="center"/>
      <protection hidden="1"/>
    </xf>
    <xf numFmtId="0" fontId="16" fillId="7" borderId="30" xfId="0" applyFont="1" applyFill="1" applyBorder="1" applyAlignment="1" applyProtection="1">
      <alignment horizontal="left" vertical="center"/>
      <protection hidden="1"/>
    </xf>
    <xf numFmtId="0" fontId="17" fillId="7" borderId="30" xfId="0" applyFont="1" applyFill="1" applyBorder="1" applyAlignment="1" applyProtection="1">
      <alignment vertical="center"/>
      <protection hidden="1"/>
    </xf>
    <xf numFmtId="0" fontId="16" fillId="7" borderId="31" xfId="0" applyFont="1" applyFill="1" applyBorder="1" applyAlignment="1" applyProtection="1">
      <alignment horizontal="left" vertical="center" wrapText="1"/>
      <protection hidden="1"/>
    </xf>
    <xf numFmtId="0" fontId="17" fillId="7" borderId="31" xfId="0" applyFont="1" applyFill="1" applyBorder="1" applyAlignment="1" applyProtection="1">
      <alignment vertical="center"/>
      <protection hidden="1"/>
    </xf>
    <xf numFmtId="0" fontId="17" fillId="7" borderId="31" xfId="0" applyFont="1" applyFill="1" applyBorder="1" applyAlignment="1" applyProtection="1">
      <alignment horizontal="left" vertical="center"/>
      <protection hidden="1"/>
    </xf>
    <xf numFmtId="0" fontId="4" fillId="3" borderId="32" xfId="0" applyFont="1" applyFill="1" applyBorder="1" applyAlignment="1" applyProtection="1">
      <alignment horizontal="right"/>
      <protection hidden="1"/>
    </xf>
    <xf numFmtId="0" fontId="0" fillId="3" borderId="33" xfId="0" applyFill="1" applyBorder="1" applyAlignment="1" applyProtection="1">
      <alignment horizontal="right"/>
      <protection hidden="1"/>
    </xf>
    <xf numFmtId="0" fontId="22" fillId="3" borderId="0" xfId="0" applyFont="1" applyFill="1" applyAlignment="1" applyProtection="1">
      <alignment horizontal="center"/>
      <protection hidden="1"/>
    </xf>
    <xf numFmtId="0" fontId="22" fillId="3" borderId="0" xfId="0" applyFont="1" applyFill="1" applyAlignment="1"/>
    <xf numFmtId="0" fontId="1" fillId="0" borderId="28" xfId="0" applyFont="1" applyFill="1" applyBorder="1" applyAlignment="1" applyProtection="1">
      <alignment vertical="center"/>
      <protection locked="0"/>
    </xf>
    <xf numFmtId="0" fontId="0" fillId="0" borderId="34" xfId="0" applyBorder="1" applyAlignment="1" applyProtection="1">
      <alignment vertical="center"/>
      <protection locked="0"/>
    </xf>
    <xf numFmtId="0" fontId="0" fillId="0" borderId="28" xfId="0" applyBorder="1" applyAlignment="1" applyProtection="1">
      <alignment vertical="center"/>
      <protection locked="0"/>
    </xf>
    <xf numFmtId="0" fontId="4" fillId="3" borderId="27" xfId="0" applyFont="1" applyFill="1" applyBorder="1" applyAlignment="1" applyProtection="1">
      <alignment horizontal="right" vertical="center"/>
      <protection locked="0" hidden="1"/>
    </xf>
    <xf numFmtId="0" fontId="4" fillId="3" borderId="28" xfId="0" applyFont="1" applyFill="1" applyBorder="1" applyAlignment="1" applyProtection="1">
      <alignment horizontal="right" vertical="center"/>
      <protection locked="0" hidden="1"/>
    </xf>
    <xf numFmtId="0" fontId="4" fillId="3" borderId="35" xfId="0" applyFont="1" applyFill="1" applyBorder="1" applyAlignment="1" applyProtection="1">
      <alignment vertical="center"/>
      <protection locked="0" hidden="1"/>
    </xf>
    <xf numFmtId="0" fontId="4" fillId="3" borderId="34" xfId="0" applyFont="1" applyFill="1" applyBorder="1" applyAlignment="1" applyProtection="1">
      <alignment vertical="center"/>
      <protection locked="0" hidden="1"/>
    </xf>
    <xf numFmtId="0" fontId="16" fillId="7" borderId="36" xfId="0" applyFont="1" applyFill="1" applyBorder="1" applyAlignment="1" applyProtection="1">
      <alignment horizontal="left" vertical="center"/>
      <protection hidden="1"/>
    </xf>
    <xf numFmtId="0" fontId="17" fillId="7" borderId="36" xfId="0" applyFont="1" applyFill="1" applyBorder="1" applyAlignment="1" applyProtection="1">
      <alignment vertical="center"/>
      <protection hidden="1"/>
    </xf>
    <xf numFmtId="14" fontId="3" fillId="0" borderId="37" xfId="0" applyNumberFormat="1" applyFont="1" applyFill="1" applyBorder="1" applyAlignment="1" applyProtection="1">
      <alignment horizontal="center" vertical="center"/>
      <protection locked="0"/>
    </xf>
    <xf numFmtId="14" fontId="3" fillId="0" borderId="38" xfId="0" applyNumberFormat="1" applyFont="1" applyFill="1" applyBorder="1" applyAlignment="1" applyProtection="1">
      <alignment horizontal="center" vertical="center"/>
      <protection locked="0"/>
    </xf>
    <xf numFmtId="0" fontId="6" fillId="3" borderId="0" xfId="0" applyFont="1" applyFill="1" applyAlignment="1" applyProtection="1">
      <alignment horizontal="center" vertical="top" wrapText="1"/>
      <protection hidden="1"/>
    </xf>
    <xf numFmtId="0" fontId="3" fillId="3" borderId="0" xfId="0" applyFont="1" applyFill="1" applyAlignment="1" applyProtection="1">
      <alignment vertical="top"/>
      <protection hidden="1"/>
    </xf>
    <xf numFmtId="0" fontId="4" fillId="3" borderId="0" xfId="0" applyFont="1" applyFill="1" applyAlignment="1" applyProtection="1">
      <alignment horizontal="right" vertical="center"/>
      <protection hidden="1"/>
    </xf>
    <xf numFmtId="0" fontId="10" fillId="3" borderId="0" xfId="0" applyFont="1" applyFill="1" applyBorder="1" applyAlignment="1" applyProtection="1">
      <alignment horizontal="right" vertical="center"/>
      <protection hidden="1"/>
    </xf>
    <xf numFmtId="0" fontId="10" fillId="0" borderId="1" xfId="0" applyFont="1" applyBorder="1" applyAlignment="1">
      <alignment horizontal="right" vertical="center"/>
    </xf>
    <xf numFmtId="0" fontId="13" fillId="0" borderId="0" xfId="0" applyFont="1" applyFill="1" applyAlignment="1" applyProtection="1">
      <alignment horizontal="left" vertical="center" wrapText="1"/>
      <protection locked="0"/>
    </xf>
    <xf numFmtId="0" fontId="34" fillId="0" borderId="0" xfId="0" applyFont="1" applyAlignment="1" applyProtection="1">
      <alignment vertical="center" wrapText="1"/>
      <protection locked="0"/>
    </xf>
    <xf numFmtId="0" fontId="1" fillId="0" borderId="9" xfId="0" applyFont="1" applyFill="1" applyBorder="1" applyAlignment="1" applyProtection="1">
      <protection locked="0"/>
    </xf>
    <xf numFmtId="0" fontId="3" fillId="0" borderId="9" xfId="0" applyFont="1" applyFill="1" applyBorder="1" applyAlignment="1" applyProtection="1">
      <protection locked="0"/>
    </xf>
    <xf numFmtId="39" fontId="10" fillId="3" borderId="0" xfId="1" applyNumberFormat="1" applyFont="1" applyFill="1" applyBorder="1" applyAlignment="1" applyProtection="1">
      <alignment horizontal="center" vertical="center" wrapText="1"/>
      <protection hidden="1"/>
    </xf>
    <xf numFmtId="0" fontId="32" fillId="3" borderId="29" xfId="0" applyFont="1" applyFill="1" applyBorder="1" applyAlignment="1" applyProtection="1">
      <alignment vertical="top" wrapText="1"/>
      <protection hidden="1"/>
    </xf>
    <xf numFmtId="0" fontId="7" fillId="0" borderId="29" xfId="0" applyFont="1" applyBorder="1" applyAlignment="1">
      <alignment vertical="top"/>
    </xf>
    <xf numFmtId="0" fontId="0" fillId="0" borderId="29" xfId="0" applyBorder="1" applyAlignment="1">
      <alignment vertical="top"/>
    </xf>
    <xf numFmtId="0" fontId="13" fillId="0" borderId="3" xfId="0" applyFont="1" applyFill="1" applyBorder="1" applyAlignment="1" applyProtection="1">
      <alignment vertical="center"/>
      <protection locked="0" hidden="1"/>
    </xf>
    <xf numFmtId="0" fontId="3" fillId="3" borderId="0" xfId="0" applyFont="1" applyFill="1" applyBorder="1" applyAlignment="1" applyProtection="1">
      <alignment horizontal="right"/>
      <protection hidden="1"/>
    </xf>
    <xf numFmtId="0" fontId="10" fillId="3" borderId="0" xfId="0" applyFont="1" applyFill="1" applyBorder="1" applyAlignment="1" applyProtection="1">
      <alignment horizontal="right" vertical="top"/>
      <protection hidden="1"/>
    </xf>
    <xf numFmtId="0" fontId="0" fillId="3" borderId="0" xfId="0" applyFill="1" applyBorder="1" applyAlignment="1" applyProtection="1">
      <alignment horizontal="right" vertical="top"/>
      <protection hidden="1"/>
    </xf>
    <xf numFmtId="0" fontId="10" fillId="3" borderId="40" xfId="0" applyFont="1" applyFill="1" applyBorder="1" applyAlignment="1" applyProtection="1">
      <alignment horizontal="right" vertical="top"/>
      <protection hidden="1"/>
    </xf>
    <xf numFmtId="0" fontId="0" fillId="3" borderId="40" xfId="0" applyFill="1" applyBorder="1" applyAlignment="1" applyProtection="1">
      <alignment horizontal="right" vertical="top"/>
      <protection hidden="1"/>
    </xf>
    <xf numFmtId="0" fontId="1" fillId="0" borderId="40" xfId="0" applyFont="1" applyFill="1" applyBorder="1" applyAlignment="1" applyProtection="1">
      <protection locked="0"/>
    </xf>
    <xf numFmtId="0" fontId="3" fillId="0" borderId="40" xfId="0" applyFont="1" applyFill="1" applyBorder="1" applyAlignment="1" applyProtection="1">
      <protection locked="0"/>
    </xf>
    <xf numFmtId="0" fontId="1" fillId="0" borderId="11" xfId="0" applyFont="1" applyFill="1" applyBorder="1" applyAlignment="1" applyProtection="1">
      <protection locked="0"/>
    </xf>
    <xf numFmtId="0" fontId="3" fillId="0" borderId="11" xfId="0" applyFont="1" applyFill="1" applyBorder="1" applyAlignment="1" applyProtection="1">
      <protection locked="0"/>
    </xf>
    <xf numFmtId="0" fontId="1" fillId="0" borderId="45" xfId="0" applyFont="1" applyFill="1" applyBorder="1" applyAlignment="1" applyProtection="1">
      <protection locked="0"/>
    </xf>
    <xf numFmtId="0" fontId="3" fillId="0" borderId="45" xfId="0" applyFont="1" applyFill="1" applyBorder="1" applyAlignment="1" applyProtection="1">
      <protection locked="0"/>
    </xf>
    <xf numFmtId="0" fontId="1" fillId="0" borderId="18" xfId="0" applyFont="1" applyFill="1" applyBorder="1" applyAlignment="1" applyProtection="1">
      <alignment horizontal="left"/>
      <protection locked="0"/>
    </xf>
    <xf numFmtId="0" fontId="3" fillId="0" borderId="4" xfId="0" applyFont="1" applyFill="1" applyBorder="1" applyAlignment="1" applyProtection="1">
      <alignment horizontal="left"/>
      <protection locked="0"/>
    </xf>
  </cellXfs>
  <cellStyles count="2">
    <cellStyle name="Standard" xfId="0" builtinId="0"/>
    <cellStyle name="Währung" xfId="1" builtinId="4"/>
  </cellStyles>
  <dxfs count="44">
    <dxf>
      <fill>
        <patternFill>
          <bgColor indexed="13"/>
        </patternFill>
      </fill>
    </dxf>
    <dxf>
      <font>
        <b/>
        <i val="0"/>
        <condense val="0"/>
        <extend val="0"/>
        <color indexed="10"/>
      </font>
    </dxf>
    <dxf>
      <font>
        <b/>
        <i val="0"/>
        <condense val="0"/>
        <extend val="0"/>
        <color indexed="10"/>
      </font>
      <fill>
        <patternFill>
          <bgColor indexed="13"/>
        </patternFill>
      </fill>
      <border>
        <left style="thin">
          <color indexed="10"/>
        </left>
        <right style="thin">
          <color indexed="10"/>
        </right>
        <top style="thin">
          <color indexed="10"/>
        </top>
        <bottom style="thin">
          <color indexed="10"/>
        </bottom>
      </border>
    </dxf>
    <dxf>
      <border>
        <top/>
        <bottom/>
      </border>
    </dxf>
    <dxf>
      <border>
        <bottom style="thin">
          <color indexed="64"/>
        </bottom>
      </border>
    </dxf>
    <dxf>
      <fill>
        <patternFill patternType="mediumGray">
          <fgColor indexed="9"/>
        </patternFill>
      </fill>
    </dxf>
    <dxf>
      <fill>
        <patternFill patternType="mediumGray">
          <fgColor indexed="9"/>
        </patternFill>
      </fill>
    </dxf>
    <dxf>
      <font>
        <strike/>
        <condense val="0"/>
        <extend val="0"/>
      </font>
    </dxf>
    <dxf>
      <font>
        <b/>
        <i val="0"/>
        <condense val="0"/>
        <extend val="0"/>
        <u/>
      </font>
      <fill>
        <patternFill patternType="mediumGray">
          <fgColor indexed="9"/>
        </patternFill>
      </fill>
    </dxf>
    <dxf>
      <font>
        <strike/>
        <condense val="0"/>
        <extend val="0"/>
      </font>
    </dxf>
    <dxf>
      <font>
        <b/>
        <i val="0"/>
        <strike val="0"/>
        <condense val="0"/>
        <extend val="0"/>
        <u/>
      </font>
      <fill>
        <patternFill patternType="mediumGray">
          <fgColor indexed="9"/>
        </patternFill>
      </fill>
    </dxf>
    <dxf>
      <fill>
        <patternFill patternType="mediumGray">
          <fgColor indexed="9"/>
        </patternFill>
      </fill>
    </dxf>
    <dxf>
      <font>
        <b/>
        <i val="0"/>
        <condense val="0"/>
        <extend val="0"/>
      </font>
      <fill>
        <patternFill patternType="mediumGray">
          <fgColor indexed="9"/>
        </patternFill>
      </fill>
    </dxf>
    <dxf>
      <fill>
        <patternFill patternType="mediumGray">
          <fgColor indexed="9"/>
        </patternFill>
      </fill>
    </dxf>
    <dxf>
      <font>
        <b/>
        <i val="0"/>
        <condense val="0"/>
        <extend val="0"/>
      </font>
      <fill>
        <patternFill patternType="mediumGray">
          <fgColor indexed="9"/>
        </patternFill>
      </fill>
    </dxf>
    <dxf>
      <fill>
        <patternFill patternType="mediumGray">
          <fgColor indexed="9"/>
        </patternFill>
      </fill>
    </dxf>
    <dxf>
      <fill>
        <patternFill>
          <bgColor indexed="13"/>
        </patternFill>
      </fill>
    </dxf>
    <dxf>
      <fill>
        <patternFill>
          <bgColor indexed="13"/>
        </patternFill>
      </fill>
    </dxf>
    <dxf>
      <border>
        <bottom style="thin">
          <color indexed="64"/>
        </bottom>
      </border>
    </dxf>
    <dxf>
      <border>
        <bottom style="thin">
          <color indexed="64"/>
        </bottom>
      </border>
    </dxf>
    <dxf>
      <border>
        <bottom style="thin">
          <color indexed="64"/>
        </bottom>
      </border>
    </dxf>
    <dxf>
      <border>
        <bottom style="thin">
          <color indexed="64"/>
        </bottom>
      </border>
    </dxf>
    <dxf>
      <border>
        <right style="thin">
          <color indexed="64"/>
        </right>
      </border>
    </dxf>
    <dxf>
      <border>
        <right style="thin">
          <color indexed="64"/>
        </right>
      </border>
    </dxf>
    <dxf>
      <border>
        <right style="thin">
          <color indexed="64"/>
        </right>
      </border>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b/>
        <i val="0"/>
        <condense val="0"/>
        <extend val="0"/>
        <color indexed="10"/>
      </font>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right style="thin">
          <color indexed="64"/>
        </right>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s>
  <tableStyles count="0" defaultTableStyle="TableStyleMedium9" defaultPivotStyle="PivotStyleLight16"/>
  <colors>
    <mruColors>
      <color rgb="FFB888DC"/>
      <color rgb="FFA66B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activeX/activeX4.xml><?xml version="1.0" encoding="utf-8"?>
<ax:ocx xmlns:ax="http://schemas.microsoft.com/office/2006/activeX" xmlns:r="http://schemas.openxmlformats.org/officeDocument/2006/relationships" ax:classid="{D7053240-CE69-11CD-A777-00DD01143C57}" ax:persistence="persistStreamInit" r:id="rId1"/>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7.gif"/><Relationship Id="rId2" Type="http://schemas.openxmlformats.org/officeDocument/2006/relationships/image" Target="../media/image1.png"/><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4.emf"/><Relationship Id="rId1" Type="http://schemas.openxmlformats.org/officeDocument/2006/relationships/image" Target="../media/image5.emf"/><Relationship Id="rId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22860</xdr:colOff>
      <xdr:row>0</xdr:row>
      <xdr:rowOff>160020</xdr:rowOff>
    </xdr:from>
    <xdr:to>
      <xdr:col>0</xdr:col>
      <xdr:colOff>220980</xdr:colOff>
      <xdr:row>0</xdr:row>
      <xdr:rowOff>342900</xdr:rowOff>
    </xdr:to>
    <xdr:pic macro="[0]!TextBox2_Change">
      <xdr:nvPicPr>
        <xdr:cNvPr id="4132" name="Picture 35" descr="Ic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 y="160020"/>
          <a:ext cx="19812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mc:AlternateContent xmlns:mc="http://schemas.openxmlformats.org/markup-compatibility/2006">
    <mc:Choice xmlns:a14="http://schemas.microsoft.com/office/drawing/2010/main" Requires="a14">
      <xdr:twoCellAnchor>
        <xdr:from>
          <xdr:col>3</xdr:col>
          <xdr:colOff>1003300</xdr:colOff>
          <xdr:row>38</xdr:row>
          <xdr:rowOff>69850</xdr:rowOff>
        </xdr:from>
        <xdr:to>
          <xdr:col>4</xdr:col>
          <xdr:colOff>895350</xdr:colOff>
          <xdr:row>39</xdr:row>
          <xdr:rowOff>38100</xdr:rowOff>
        </xdr:to>
        <xdr:sp macro="" textlink="">
          <xdr:nvSpPr>
            <xdr:cNvPr id="4097" name="Button 1" hidden="1">
              <a:extLst>
                <a:ext uri="{63B3BB69-23CF-44E3-9099-C40C66FF867C}">
                  <a14:compatExt spid="_x0000_s409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de-CH" sz="800" b="0" i="0" u="none" strike="noStrike" baseline="0">
                  <a:solidFill>
                    <a:srgbClr val="FF0000"/>
                  </a:solidFill>
                  <a:latin typeface="Arial Narrow"/>
                </a:rPr>
                <a:t>Passwort löschen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12700</xdr:colOff>
          <xdr:row>38</xdr:row>
          <xdr:rowOff>69850</xdr:rowOff>
        </xdr:from>
        <xdr:to>
          <xdr:col>3</xdr:col>
          <xdr:colOff>927100</xdr:colOff>
          <xdr:row>39</xdr:row>
          <xdr:rowOff>38100</xdr:rowOff>
        </xdr:to>
        <xdr:sp macro="" textlink="">
          <xdr:nvSpPr>
            <xdr:cNvPr id="4098" name="Button 2" hidden="1">
              <a:extLst>
                <a:ext uri="{63B3BB69-23CF-44E3-9099-C40C66FF867C}">
                  <a14:compatExt spid="_x0000_s409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de-CH" sz="800" b="0" i="0" u="none" strike="noStrike" baseline="0">
                  <a:solidFill>
                    <a:srgbClr val="008000"/>
                  </a:solidFill>
                  <a:latin typeface="Arial Narrow"/>
                </a:rPr>
                <a:t>Passwort setzen</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30480</xdr:colOff>
      <xdr:row>1</xdr:row>
      <xdr:rowOff>60960</xdr:rowOff>
    </xdr:from>
    <xdr:to>
      <xdr:col>0</xdr:col>
      <xdr:colOff>419100</xdr:colOff>
      <xdr:row>3</xdr:row>
      <xdr:rowOff>175260</xdr:rowOff>
    </xdr:to>
    <xdr:pic>
      <xdr:nvPicPr>
        <xdr:cNvPr id="2267" name="Picture 143" descr="CS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 y="76200"/>
          <a:ext cx="38862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2727960</xdr:colOff>
      <xdr:row>2</xdr:row>
      <xdr:rowOff>38100</xdr:rowOff>
    </xdr:from>
    <xdr:to>
      <xdr:col>1</xdr:col>
      <xdr:colOff>2926080</xdr:colOff>
      <xdr:row>2</xdr:row>
      <xdr:rowOff>220980</xdr:rowOff>
    </xdr:to>
    <xdr:pic macro="[0]!TextBox1_Change">
      <xdr:nvPicPr>
        <xdr:cNvPr id="2268" name="Picture 185" descr="Ico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15640" y="228600"/>
          <a:ext cx="19812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xdr:from>
      <xdr:col>0</xdr:col>
      <xdr:colOff>38100</xdr:colOff>
      <xdr:row>3</xdr:row>
      <xdr:rowOff>236220</xdr:rowOff>
    </xdr:from>
    <xdr:to>
      <xdr:col>0</xdr:col>
      <xdr:colOff>220980</xdr:colOff>
      <xdr:row>5</xdr:row>
      <xdr:rowOff>0</xdr:rowOff>
    </xdr:to>
    <xdr:pic macro="[0]!TextBox2_Change">
      <xdr:nvPicPr>
        <xdr:cNvPr id="2269" name="Picture 187" descr="Ico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 y="701040"/>
          <a:ext cx="18288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xdr:from>
      <xdr:col>7</xdr:col>
      <xdr:colOff>670560</xdr:colOff>
      <xdr:row>0</xdr:row>
      <xdr:rowOff>0</xdr:rowOff>
    </xdr:from>
    <xdr:to>
      <xdr:col>7</xdr:col>
      <xdr:colOff>861060</xdr:colOff>
      <xdr:row>1</xdr:row>
      <xdr:rowOff>175260</xdr:rowOff>
    </xdr:to>
    <xdr:pic macro="[0]!TextBox3_Change">
      <xdr:nvPicPr>
        <xdr:cNvPr id="2270" name="Picture 195" descr="Icon"/>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92340" y="0"/>
          <a:ext cx="190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xdr:from>
      <xdr:col>0</xdr:col>
      <xdr:colOff>28575</xdr:colOff>
      <xdr:row>5</xdr:row>
      <xdr:rowOff>47625</xdr:rowOff>
    </xdr:from>
    <xdr:to>
      <xdr:col>1</xdr:col>
      <xdr:colOff>1565030</xdr:colOff>
      <xdr:row>8</xdr:row>
      <xdr:rowOff>114300</xdr:rowOff>
    </xdr:to>
    <xdr:sp macro="" textlink="" fLocksText="0">
      <xdr:nvSpPr>
        <xdr:cNvPr id="2244" name="Text Box 196"/>
        <xdr:cNvSpPr txBox="1">
          <a:spLocks noChangeArrowheads="1"/>
        </xdr:cNvSpPr>
      </xdr:nvSpPr>
      <xdr:spPr bwMode="auto">
        <a:xfrm>
          <a:off x="28575" y="938579"/>
          <a:ext cx="2022963" cy="1262429"/>
        </a:xfrm>
        <a:prstGeom prst="rect">
          <a:avLst/>
        </a:prstGeom>
        <a:solidFill>
          <a:srgbClr val="FFFF00"/>
        </a:solidFill>
        <a:ln w="9525">
          <a:noFill/>
          <a:miter lim="800000"/>
          <a:headEnd/>
          <a:tailEnd/>
        </a:ln>
      </xdr:spPr>
      <xdr:txBody>
        <a:bodyPr vertOverflow="clip" wrap="square" lIns="27432" tIns="22860" rIns="0" bIns="0" anchor="t" upright="1"/>
        <a:lstStyle/>
        <a:p>
          <a:pPr rtl="0"/>
          <a:r>
            <a:rPr lang="de-CH" sz="1100" b="0" i="0" baseline="0">
              <a:latin typeface="+mn-lt"/>
              <a:ea typeface="+mn-ea"/>
              <a:cs typeface="+mn-cs"/>
            </a:rPr>
            <a:t>Adresse der Gemeinde eingeben</a:t>
          </a:r>
          <a:endParaRPr lang="de-CH" sz="1100">
            <a:latin typeface="+mn-lt"/>
            <a:ea typeface="+mn-ea"/>
            <a:cs typeface="+mn-cs"/>
          </a:endParaRPr>
        </a:p>
      </xdr:txBody>
    </xdr:sp>
    <xdr:clientData fLocksWithSheet="0"/>
  </xdr:twoCellAnchor>
  <xdr:twoCellAnchor editAs="oneCell">
    <xdr:from>
      <xdr:col>2</xdr:col>
      <xdr:colOff>1079</xdr:colOff>
      <xdr:row>3</xdr:row>
      <xdr:rowOff>8009</xdr:rowOff>
    </xdr:from>
    <xdr:to>
      <xdr:col>2</xdr:col>
      <xdr:colOff>191565</xdr:colOff>
      <xdr:row>3</xdr:row>
      <xdr:rowOff>209817</xdr:rowOff>
    </xdr:to>
    <xdr:pic>
      <xdr:nvPicPr>
        <xdr:cNvPr id="2" name="Grafik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432207" y="472020"/>
          <a:ext cx="190486" cy="20180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50800</xdr:colOff>
          <xdr:row>1</xdr:row>
          <xdr:rowOff>0</xdr:rowOff>
        </xdr:from>
        <xdr:to>
          <xdr:col>8</xdr:col>
          <xdr:colOff>774700</xdr:colOff>
          <xdr:row>2</xdr:row>
          <xdr:rowOff>57150</xdr:rowOff>
        </xdr:to>
        <xdr:sp macro="" textlink="">
          <xdr:nvSpPr>
            <xdr:cNvPr id="2166" name="Alimentenverordnung" hidden="1">
              <a:extLst>
                <a:ext uri="{63B3BB69-23CF-44E3-9099-C40C66FF867C}">
                  <a14:compatExt spid="_x0000_s21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3</xdr:row>
          <xdr:rowOff>0</xdr:rowOff>
        </xdr:from>
        <xdr:to>
          <xdr:col>8</xdr:col>
          <xdr:colOff>774700</xdr:colOff>
          <xdr:row>3</xdr:row>
          <xdr:rowOff>215900</xdr:rowOff>
        </xdr:to>
        <xdr:sp macro="" textlink="">
          <xdr:nvSpPr>
            <xdr:cNvPr id="2167" name="Merkblatt" hidden="1">
              <a:extLst>
                <a:ext uri="{63B3BB69-23CF-44E3-9099-C40C66FF867C}">
                  <a14:compatExt spid="_x0000_s21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82</xdr:row>
          <xdr:rowOff>317500</xdr:rowOff>
        </xdr:from>
        <xdr:to>
          <xdr:col>1</xdr:col>
          <xdr:colOff>381000</xdr:colOff>
          <xdr:row>82</xdr:row>
          <xdr:rowOff>565150</xdr:rowOff>
        </xdr:to>
        <xdr:sp macro="" textlink="">
          <xdr:nvSpPr>
            <xdr:cNvPr id="2173" name="Button 125" hidden="1">
              <a:extLst>
                <a:ext uri="{63B3BB69-23CF-44E3-9099-C40C66FF867C}">
                  <a14:compatExt spid="_x0000_s2173"/>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de-CH" sz="700" b="0" i="0" u="none" strike="noStrike" baseline="0">
                  <a:solidFill>
                    <a:srgbClr val="FF0000"/>
                  </a:solidFill>
                  <a:latin typeface="Tahoma"/>
                  <a:ea typeface="Tahoma"/>
                  <a:cs typeface="Tahoma"/>
                </a:rPr>
                <a:t>Passwort löschen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2</xdr:row>
          <xdr:rowOff>57150</xdr:rowOff>
        </xdr:from>
        <xdr:to>
          <xdr:col>8</xdr:col>
          <xdr:colOff>774700</xdr:colOff>
          <xdr:row>3</xdr:row>
          <xdr:rowOff>6350</xdr:rowOff>
        </xdr:to>
        <xdr:sp macro="" textlink="">
          <xdr:nvSpPr>
            <xdr:cNvPr id="2177" name="CommandButton1" hidden="1">
              <a:extLst>
                <a:ext uri="{63B3BB69-23CF-44E3-9099-C40C66FF867C}">
                  <a14:compatExt spid="_x0000_s21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4</xdr:row>
          <xdr:rowOff>0</xdr:rowOff>
        </xdr:from>
        <xdr:to>
          <xdr:col>8</xdr:col>
          <xdr:colOff>774700</xdr:colOff>
          <xdr:row>5</xdr:row>
          <xdr:rowOff>50800</xdr:rowOff>
        </xdr:to>
        <xdr:sp macro="" textlink="">
          <xdr:nvSpPr>
            <xdr:cNvPr id="2199" name="CommandButton2" hidden="1">
              <a:extLst>
                <a:ext uri="{63B3BB69-23CF-44E3-9099-C40C66FF867C}">
                  <a14:compatExt spid="_x0000_s21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361950</xdr:colOff>
          <xdr:row>1</xdr:row>
          <xdr:rowOff>0</xdr:rowOff>
        </xdr:from>
        <xdr:to>
          <xdr:col>1</xdr:col>
          <xdr:colOff>0</xdr:colOff>
          <xdr:row>2</xdr:row>
          <xdr:rowOff>0</xdr:rowOff>
        </xdr:to>
        <xdr:sp macro="" textlink="">
          <xdr:nvSpPr>
            <xdr:cNvPr id="2239" name="Button 191" hidden="1">
              <a:extLst>
                <a:ext uri="{63B3BB69-23CF-44E3-9099-C40C66FF867C}">
                  <a14:compatExt spid="_x0000_s2239"/>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de-CH" sz="1000" b="1" i="0" u="none" strike="noStrike" baseline="0">
                  <a:solidFill>
                    <a:srgbClr val="000000"/>
                  </a:solidFill>
                  <a:latin typeface="Symbol"/>
                </a:rPr>
                <a:t>«</a:t>
              </a:r>
              <a:r>
                <a:rPr lang="de-CH" sz="1000" b="0" i="0" u="none" strike="noStrike" baseline="0">
                  <a:solidFill>
                    <a:srgbClr val="000000"/>
                  </a:solidFill>
                  <a:latin typeface="Symbol"/>
                </a:rPr>
                <a:t> </a:t>
              </a:r>
            </a:p>
          </xdr:txBody>
        </xdr:sp>
        <xdr:clientData fPrintsWithSheet="0"/>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trlProp" Target="../ctrlProps/ctrlProp4.xml"/><Relationship Id="rId3" Type="http://schemas.openxmlformats.org/officeDocument/2006/relationships/vmlDrawing" Target="../drawings/vmlDrawing2.vml"/><Relationship Id="rId7" Type="http://schemas.openxmlformats.org/officeDocument/2006/relationships/image" Target="../media/image3.emf"/><Relationship Id="rId12" Type="http://schemas.openxmlformats.org/officeDocument/2006/relationships/ctrlProp" Target="../ctrlProps/ctrlProp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5.emf"/><Relationship Id="rId5" Type="http://schemas.openxmlformats.org/officeDocument/2006/relationships/image" Target="../media/image2.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4.emf"/><Relationship Id="rId1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N58"/>
  <sheetViews>
    <sheetView workbookViewId="0">
      <selection activeCell="B40" sqref="B40"/>
    </sheetView>
  </sheetViews>
  <sheetFormatPr baseColWidth="10" defaultColWidth="11.453125" defaultRowHeight="12.5" x14ac:dyDescent="0.25"/>
  <cols>
    <col min="1" max="1" width="13" style="173" customWidth="1"/>
    <col min="2" max="7" width="11.7265625" style="2" customWidth="1"/>
    <col min="8" max="8" width="13.26953125" style="2" customWidth="1"/>
    <col min="9" max="16384" width="11.453125" style="2"/>
  </cols>
  <sheetData>
    <row r="1" spans="1:14" ht="55.15" customHeight="1" x14ac:dyDescent="0.25">
      <c r="A1" s="269" t="str">
        <f>"Einkommens- und Vermögensgrenzen für die Bevorschussung von
Unterhaltsbeiträgen für Kinder, ab "&amp;TEXT(B39,"T. MMMM JJJJ")</f>
        <v>Einkommens- und Vermögensgrenzen für die Bevorschussung von
Unterhaltsbeiträgen für Kinder, ab 1. Januar 2024</v>
      </c>
      <c r="B1" s="270"/>
      <c r="C1" s="270"/>
      <c r="D1" s="270"/>
      <c r="E1" s="270"/>
      <c r="F1" s="270"/>
      <c r="G1" s="270"/>
      <c r="H1" s="270"/>
      <c r="I1" s="200"/>
      <c r="J1" s="200"/>
      <c r="K1" s="200"/>
      <c r="L1" s="200"/>
      <c r="M1" s="200"/>
      <c r="N1" s="200"/>
    </row>
    <row r="2" spans="1:14" ht="63" customHeight="1" x14ac:dyDescent="0.25">
      <c r="A2" s="271" t="s">
        <v>65</v>
      </c>
      <c r="B2" s="272"/>
      <c r="C2" s="272"/>
      <c r="D2" s="272"/>
      <c r="E2" s="272"/>
      <c r="F2" s="272"/>
      <c r="G2" s="272"/>
      <c r="H2" s="272"/>
      <c r="I2" s="200"/>
      <c r="J2" s="200"/>
      <c r="K2" s="200"/>
      <c r="L2" s="200"/>
      <c r="M2" s="200"/>
      <c r="N2" s="200"/>
    </row>
    <row r="3" spans="1:14" s="120" customFormat="1" ht="16.5" customHeight="1" x14ac:dyDescent="0.25">
      <c r="A3" s="275" t="s">
        <v>55</v>
      </c>
      <c r="B3" s="275"/>
      <c r="C3" s="275"/>
      <c r="D3" s="275"/>
      <c r="E3" s="275"/>
      <c r="F3" s="275"/>
      <c r="G3" s="275"/>
      <c r="H3" s="275"/>
      <c r="I3" s="206"/>
      <c r="J3" s="206"/>
      <c r="K3" s="206"/>
      <c r="L3" s="206"/>
      <c r="M3" s="206"/>
      <c r="N3" s="206"/>
    </row>
    <row r="4" spans="1:14" s="165" customFormat="1" ht="17.149999999999999" customHeight="1" x14ac:dyDescent="0.25">
      <c r="A4" s="164">
        <v>44877</v>
      </c>
      <c r="B4" s="277" t="s">
        <v>0</v>
      </c>
      <c r="C4" s="277"/>
      <c r="D4" s="277"/>
      <c r="E4" s="277"/>
      <c r="F4" s="277"/>
      <c r="G4" s="277"/>
      <c r="H4" s="277"/>
      <c r="I4" s="207"/>
      <c r="J4" s="207"/>
      <c r="K4" s="207"/>
      <c r="L4" s="207"/>
      <c r="M4" s="207"/>
      <c r="N4" s="207"/>
    </row>
    <row r="5" spans="1:14" s="165" customFormat="1" ht="17.149999999999999" customHeight="1" x14ac:dyDescent="0.25">
      <c r="A5" s="164">
        <v>7385</v>
      </c>
      <c r="B5" s="263" t="s">
        <v>3</v>
      </c>
      <c r="C5" s="263"/>
      <c r="D5" s="263"/>
      <c r="E5" s="263"/>
      <c r="F5" s="263"/>
      <c r="G5" s="263"/>
      <c r="H5" s="263"/>
      <c r="I5" s="207"/>
      <c r="J5" s="207"/>
      <c r="K5" s="207"/>
      <c r="L5" s="207"/>
      <c r="M5" s="207"/>
      <c r="N5" s="207"/>
    </row>
    <row r="6" spans="1:14" s="165" customFormat="1" ht="17.149999999999999" customHeight="1" x14ac:dyDescent="0.25">
      <c r="A6" s="164">
        <v>46329</v>
      </c>
      <c r="B6" s="277" t="s">
        <v>1</v>
      </c>
      <c r="C6" s="277"/>
      <c r="D6" s="277"/>
      <c r="E6" s="277"/>
      <c r="F6" s="277"/>
      <c r="G6" s="277"/>
      <c r="H6" s="277"/>
      <c r="I6" s="207"/>
      <c r="J6" s="207"/>
      <c r="K6" s="207"/>
      <c r="L6" s="207"/>
      <c r="M6" s="207"/>
      <c r="N6" s="207"/>
    </row>
    <row r="7" spans="1:14" s="165" customFormat="1" ht="17.149999999999999" customHeight="1" x14ac:dyDescent="0.25">
      <c r="A7" s="164">
        <v>11588</v>
      </c>
      <c r="B7" s="263" t="s">
        <v>11</v>
      </c>
      <c r="C7" s="263"/>
      <c r="D7" s="263"/>
      <c r="E7" s="263"/>
      <c r="F7" s="263"/>
      <c r="G7" s="263"/>
      <c r="H7" s="263"/>
      <c r="I7" s="207"/>
      <c r="J7" s="207"/>
      <c r="K7" s="207"/>
      <c r="L7" s="207"/>
      <c r="M7" s="207"/>
      <c r="N7" s="207"/>
    </row>
    <row r="8" spans="1:14" s="165" customFormat="1" ht="17.149999999999999" customHeight="1" x14ac:dyDescent="0.25">
      <c r="A8" s="164">
        <v>23165</v>
      </c>
      <c r="B8" s="263" t="s">
        <v>40</v>
      </c>
      <c r="C8" s="263"/>
      <c r="D8" s="263"/>
      <c r="E8" s="263"/>
      <c r="F8" s="263"/>
      <c r="G8" s="263"/>
      <c r="H8" s="263"/>
      <c r="I8" s="207"/>
      <c r="J8" s="207"/>
      <c r="K8" s="207"/>
      <c r="L8" s="207"/>
      <c r="M8" s="207"/>
      <c r="N8" s="207"/>
    </row>
    <row r="9" spans="1:14" s="165" customFormat="1" ht="17.149999999999999" customHeight="1" x14ac:dyDescent="0.25">
      <c r="A9" s="164"/>
      <c r="B9" s="263"/>
      <c r="C9" s="263"/>
      <c r="D9" s="263"/>
      <c r="E9" s="263"/>
      <c r="F9" s="263"/>
      <c r="G9" s="263"/>
      <c r="H9" s="263"/>
      <c r="I9" s="207"/>
      <c r="J9" s="207"/>
      <c r="K9" s="207"/>
      <c r="L9" s="207"/>
      <c r="M9" s="207"/>
      <c r="N9" s="207"/>
    </row>
    <row r="10" spans="1:14" s="165" customFormat="1" ht="17.149999999999999" customHeight="1" x14ac:dyDescent="0.25">
      <c r="A10" s="164"/>
      <c r="B10" s="263"/>
      <c r="C10" s="263"/>
      <c r="D10" s="263"/>
      <c r="E10" s="263"/>
      <c r="F10" s="263"/>
      <c r="G10" s="263"/>
      <c r="H10" s="263"/>
      <c r="I10" s="207"/>
      <c r="J10" s="207"/>
      <c r="K10" s="207"/>
      <c r="L10" s="207"/>
      <c r="M10" s="207"/>
      <c r="N10" s="207"/>
    </row>
    <row r="11" spans="1:14" s="120" customFormat="1" ht="33" customHeight="1" x14ac:dyDescent="0.25">
      <c r="A11" s="276" t="s">
        <v>58</v>
      </c>
      <c r="B11" s="276"/>
      <c r="C11" s="276"/>
      <c r="D11" s="276"/>
      <c r="E11" s="276"/>
      <c r="F11" s="276"/>
      <c r="G11" s="276"/>
      <c r="H11" s="276"/>
      <c r="I11" s="206"/>
      <c r="J11" s="206"/>
      <c r="K11" s="206"/>
      <c r="L11" s="206"/>
      <c r="M11" s="206"/>
      <c r="N11" s="206"/>
    </row>
    <row r="12" spans="1:14" s="165" customFormat="1" ht="17.149999999999999" customHeight="1" x14ac:dyDescent="0.25">
      <c r="A12" s="166">
        <v>61491</v>
      </c>
      <c r="B12" s="266" t="s">
        <v>2</v>
      </c>
      <c r="C12" s="266"/>
      <c r="D12" s="266"/>
      <c r="E12" s="266"/>
      <c r="F12" s="266"/>
      <c r="G12" s="266"/>
      <c r="H12" s="266"/>
      <c r="I12" s="207"/>
      <c r="J12" s="207"/>
      <c r="K12" s="207"/>
      <c r="L12" s="207"/>
      <c r="M12" s="207"/>
      <c r="N12" s="207"/>
    </row>
    <row r="13" spans="1:14" s="165" customFormat="1" ht="16.5" customHeight="1" x14ac:dyDescent="0.25">
      <c r="A13" s="166">
        <v>7385</v>
      </c>
      <c r="B13" s="257" t="s">
        <v>39</v>
      </c>
      <c r="C13" s="257"/>
      <c r="D13" s="257"/>
      <c r="E13" s="257"/>
      <c r="F13" s="257"/>
      <c r="G13" s="257"/>
      <c r="H13" s="257"/>
      <c r="I13" s="207"/>
      <c r="J13" s="207"/>
      <c r="K13" s="207"/>
      <c r="L13" s="207"/>
      <c r="M13" s="207"/>
      <c r="N13" s="207"/>
    </row>
    <row r="14" spans="1:14" s="165" customFormat="1" ht="33" customHeight="1" x14ac:dyDescent="0.25">
      <c r="A14" s="167">
        <v>6664</v>
      </c>
      <c r="B14" s="264" t="s">
        <v>41</v>
      </c>
      <c r="C14" s="264"/>
      <c r="D14" s="264"/>
      <c r="E14" s="264"/>
      <c r="F14" s="264"/>
      <c r="G14" s="264"/>
      <c r="H14" s="264"/>
      <c r="I14" s="207"/>
      <c r="J14" s="207"/>
      <c r="K14" s="207"/>
      <c r="L14" s="207"/>
      <c r="M14" s="207"/>
      <c r="N14" s="207"/>
    </row>
    <row r="15" spans="1:14" s="165" customFormat="1" ht="17.149999999999999" customHeight="1" x14ac:dyDescent="0.25">
      <c r="A15" s="166">
        <v>104226</v>
      </c>
      <c r="B15" s="266" t="s">
        <v>4</v>
      </c>
      <c r="C15" s="266"/>
      <c r="D15" s="266"/>
      <c r="E15" s="266"/>
      <c r="F15" s="266"/>
      <c r="G15" s="266"/>
      <c r="H15" s="266"/>
      <c r="I15" s="207"/>
      <c r="J15" s="207"/>
      <c r="K15" s="207"/>
      <c r="L15" s="207"/>
      <c r="M15" s="207"/>
      <c r="N15" s="207"/>
    </row>
    <row r="16" spans="1:14" s="165" customFormat="1" ht="17.149999999999999" customHeight="1" x14ac:dyDescent="0.25">
      <c r="A16" s="166">
        <v>11588</v>
      </c>
      <c r="B16" s="257" t="s">
        <v>39</v>
      </c>
      <c r="C16" s="257"/>
      <c r="D16" s="257"/>
      <c r="E16" s="257"/>
      <c r="F16" s="257"/>
      <c r="G16" s="257"/>
      <c r="H16" s="257"/>
      <c r="I16" s="207"/>
      <c r="J16" s="207"/>
      <c r="K16" s="207"/>
      <c r="L16" s="207"/>
      <c r="M16" s="207"/>
      <c r="N16" s="207"/>
    </row>
    <row r="17" spans="1:14" s="165" customFormat="1" ht="17.149999999999999" customHeight="1" x14ac:dyDescent="0.25">
      <c r="A17" s="166">
        <v>46329</v>
      </c>
      <c r="B17" s="257" t="s">
        <v>40</v>
      </c>
      <c r="C17" s="257"/>
      <c r="D17" s="257"/>
      <c r="E17" s="257"/>
      <c r="F17" s="257"/>
      <c r="G17" s="257"/>
      <c r="H17" s="257"/>
      <c r="I17" s="207"/>
      <c r="J17" s="207"/>
      <c r="K17" s="207"/>
      <c r="L17" s="207"/>
      <c r="M17" s="207"/>
      <c r="N17" s="207"/>
    </row>
    <row r="18" spans="1:14" s="165" customFormat="1" ht="17.149999999999999" customHeight="1" x14ac:dyDescent="0.25">
      <c r="A18" s="166"/>
      <c r="B18" s="257"/>
      <c r="C18" s="257"/>
      <c r="D18" s="257"/>
      <c r="E18" s="257"/>
      <c r="F18" s="257"/>
      <c r="G18" s="257"/>
      <c r="H18" s="257"/>
      <c r="I18" s="207"/>
      <c r="J18" s="207"/>
      <c r="K18" s="207"/>
      <c r="L18" s="207"/>
      <c r="M18" s="207"/>
      <c r="N18" s="207"/>
    </row>
    <row r="19" spans="1:14" s="165" customFormat="1" ht="17.149999999999999" customHeight="1" x14ac:dyDescent="0.25">
      <c r="A19" s="166"/>
      <c r="B19" s="257"/>
      <c r="C19" s="257"/>
      <c r="D19" s="257"/>
      <c r="E19" s="257"/>
      <c r="F19" s="257"/>
      <c r="G19" s="257"/>
      <c r="H19" s="257"/>
      <c r="I19" s="207"/>
      <c r="J19" s="207"/>
      <c r="K19" s="207"/>
      <c r="L19" s="207"/>
      <c r="M19" s="207"/>
      <c r="N19" s="207"/>
    </row>
    <row r="20" spans="1:14" s="120" customFormat="1" ht="17.149999999999999" customHeight="1" x14ac:dyDescent="0.25">
      <c r="A20" s="265" t="s">
        <v>56</v>
      </c>
      <c r="B20" s="265"/>
      <c r="C20" s="265"/>
      <c r="D20" s="265"/>
      <c r="E20" s="265"/>
      <c r="F20" s="265"/>
      <c r="G20" s="265"/>
      <c r="H20" s="265"/>
      <c r="I20" s="206"/>
      <c r="J20" s="206"/>
      <c r="K20" s="206"/>
      <c r="L20" s="206"/>
      <c r="M20" s="206"/>
      <c r="N20" s="206"/>
    </row>
    <row r="21" spans="1:14" s="165" customFormat="1" ht="17.149999999999999" customHeight="1" x14ac:dyDescent="0.25">
      <c r="A21" s="168">
        <v>28377</v>
      </c>
      <c r="B21" s="255" t="s">
        <v>0</v>
      </c>
      <c r="C21" s="255"/>
      <c r="D21" s="255"/>
      <c r="E21" s="255"/>
      <c r="F21" s="255"/>
      <c r="G21" s="255"/>
      <c r="H21" s="255"/>
      <c r="I21" s="207"/>
      <c r="J21" s="207"/>
      <c r="K21" s="207"/>
      <c r="L21" s="207"/>
      <c r="M21" s="207"/>
      <c r="N21" s="207"/>
    </row>
    <row r="22" spans="1:14" s="165" customFormat="1" ht="17.149999999999999" customHeight="1" x14ac:dyDescent="0.25">
      <c r="A22" s="168">
        <v>7385</v>
      </c>
      <c r="B22" s="254" t="s">
        <v>3</v>
      </c>
      <c r="C22" s="254"/>
      <c r="D22" s="254"/>
      <c r="E22" s="254"/>
      <c r="F22" s="254"/>
      <c r="G22" s="254"/>
      <c r="H22" s="254"/>
      <c r="I22" s="207"/>
      <c r="J22" s="207"/>
      <c r="K22" s="207"/>
      <c r="L22" s="207"/>
      <c r="M22" s="207"/>
      <c r="N22" s="207"/>
    </row>
    <row r="23" spans="1:14" s="165" customFormat="1" ht="17.149999999999999" customHeight="1" x14ac:dyDescent="0.25">
      <c r="A23" s="168">
        <v>46329</v>
      </c>
      <c r="B23" s="255" t="s">
        <v>1</v>
      </c>
      <c r="C23" s="255"/>
      <c r="D23" s="255"/>
      <c r="E23" s="255"/>
      <c r="F23" s="255"/>
      <c r="G23" s="255"/>
      <c r="H23" s="255"/>
      <c r="I23" s="207"/>
      <c r="J23" s="207"/>
      <c r="K23" s="207"/>
      <c r="L23" s="207"/>
      <c r="M23" s="207"/>
      <c r="N23" s="207"/>
    </row>
    <row r="24" spans="1:14" s="165" customFormat="1" ht="17.149999999999999" customHeight="1" x14ac:dyDescent="0.25">
      <c r="A24" s="168">
        <v>11588</v>
      </c>
      <c r="B24" s="254" t="s">
        <v>3</v>
      </c>
      <c r="C24" s="254"/>
      <c r="D24" s="254"/>
      <c r="E24" s="254"/>
      <c r="F24" s="254"/>
      <c r="G24" s="254"/>
      <c r="H24" s="254"/>
      <c r="I24" s="207"/>
      <c r="J24" s="207"/>
      <c r="K24" s="207"/>
      <c r="L24" s="207"/>
      <c r="M24" s="207"/>
      <c r="N24" s="207"/>
    </row>
    <row r="25" spans="1:14" s="165" customFormat="1" ht="17.149999999999999" customHeight="1" x14ac:dyDescent="0.25">
      <c r="A25" s="168">
        <v>23165</v>
      </c>
      <c r="B25" s="254" t="s">
        <v>40</v>
      </c>
      <c r="C25" s="254"/>
      <c r="D25" s="254"/>
      <c r="E25" s="254"/>
      <c r="F25" s="254"/>
      <c r="G25" s="254"/>
      <c r="H25" s="254"/>
      <c r="I25" s="207"/>
      <c r="J25" s="207"/>
      <c r="K25" s="207"/>
      <c r="L25" s="207"/>
      <c r="M25" s="207"/>
      <c r="N25" s="207"/>
    </row>
    <row r="26" spans="1:14" s="165" customFormat="1" ht="17.149999999999999" customHeight="1" x14ac:dyDescent="0.25">
      <c r="A26" s="168"/>
      <c r="B26" s="254"/>
      <c r="C26" s="254"/>
      <c r="D26" s="254"/>
      <c r="E26" s="254"/>
      <c r="F26" s="254"/>
      <c r="G26" s="254"/>
      <c r="H26" s="254"/>
      <c r="I26" s="207"/>
      <c r="J26" s="207"/>
      <c r="K26" s="207"/>
      <c r="L26" s="207"/>
      <c r="M26" s="207"/>
      <c r="N26" s="207"/>
    </row>
    <row r="27" spans="1:14" s="165" customFormat="1" ht="17.149999999999999" customHeight="1" x14ac:dyDescent="0.25">
      <c r="A27" s="168"/>
      <c r="B27" s="254"/>
      <c r="C27" s="254"/>
      <c r="D27" s="254"/>
      <c r="E27" s="254"/>
      <c r="F27" s="254"/>
      <c r="G27" s="254"/>
      <c r="H27" s="254"/>
      <c r="I27" s="207"/>
      <c r="J27" s="207"/>
      <c r="K27" s="207"/>
      <c r="L27" s="207"/>
      <c r="M27" s="207"/>
      <c r="N27" s="207"/>
    </row>
    <row r="28" spans="1:14" s="120" customFormat="1" ht="17.149999999999999" customHeight="1" x14ac:dyDescent="0.25">
      <c r="A28" s="261" t="s">
        <v>57</v>
      </c>
      <c r="B28" s="261"/>
      <c r="C28" s="261"/>
      <c r="D28" s="261"/>
      <c r="E28" s="261"/>
      <c r="F28" s="261"/>
      <c r="G28" s="261"/>
      <c r="H28" s="261"/>
      <c r="I28" s="206"/>
      <c r="J28" s="206"/>
      <c r="K28" s="206"/>
      <c r="L28" s="206"/>
      <c r="M28" s="206"/>
      <c r="N28" s="206"/>
    </row>
    <row r="29" spans="1:14" s="165" customFormat="1" ht="17.149999999999999" customHeight="1" x14ac:dyDescent="0.25">
      <c r="A29" s="169">
        <v>17376</v>
      </c>
      <c r="B29" s="259" t="s">
        <v>0</v>
      </c>
      <c r="C29" s="259"/>
      <c r="D29" s="259"/>
      <c r="E29" s="259"/>
      <c r="F29" s="259"/>
      <c r="G29" s="259"/>
      <c r="H29" s="259"/>
      <c r="I29" s="207"/>
      <c r="J29" s="207"/>
      <c r="K29" s="207"/>
      <c r="L29" s="207"/>
      <c r="M29" s="207"/>
      <c r="N29" s="207"/>
    </row>
    <row r="30" spans="1:14" s="165" customFormat="1" ht="17.149999999999999" customHeight="1" x14ac:dyDescent="0.25">
      <c r="A30" s="169">
        <v>23165</v>
      </c>
      <c r="B30" s="259" t="s">
        <v>1</v>
      </c>
      <c r="C30" s="259"/>
      <c r="D30" s="259"/>
      <c r="E30" s="259"/>
      <c r="F30" s="259"/>
      <c r="G30" s="259"/>
      <c r="H30" s="259"/>
      <c r="I30" s="207"/>
      <c r="J30" s="207"/>
      <c r="K30" s="207"/>
      <c r="L30" s="207"/>
      <c r="M30" s="207"/>
      <c r="N30" s="207"/>
    </row>
    <row r="31" spans="1:14" s="165" customFormat="1" ht="17.149999999999999" customHeight="1" x14ac:dyDescent="0.25">
      <c r="A31" s="169">
        <v>23165</v>
      </c>
      <c r="B31" s="258" t="s">
        <v>40</v>
      </c>
      <c r="C31" s="258"/>
      <c r="D31" s="258"/>
      <c r="E31" s="258"/>
      <c r="F31" s="258"/>
      <c r="G31" s="258"/>
      <c r="H31" s="258"/>
      <c r="I31" s="207"/>
      <c r="J31" s="207"/>
      <c r="K31" s="207"/>
      <c r="L31" s="207"/>
      <c r="M31" s="207"/>
      <c r="N31" s="207"/>
    </row>
    <row r="32" spans="1:14" s="165" customFormat="1" ht="17.149999999999999" customHeight="1" x14ac:dyDescent="0.25">
      <c r="A32" s="169"/>
      <c r="B32" s="258"/>
      <c r="C32" s="258"/>
      <c r="D32" s="258"/>
      <c r="E32" s="258"/>
      <c r="F32" s="258"/>
      <c r="G32" s="258"/>
      <c r="H32" s="258"/>
      <c r="I32" s="207"/>
      <c r="J32" s="207"/>
      <c r="K32" s="207"/>
      <c r="L32" s="207"/>
      <c r="M32" s="207"/>
      <c r="N32" s="207"/>
    </row>
    <row r="33" spans="1:14" s="165" customFormat="1" ht="17.149999999999999" customHeight="1" x14ac:dyDescent="0.25">
      <c r="A33" s="169"/>
      <c r="B33" s="258"/>
      <c r="C33" s="258"/>
      <c r="D33" s="258"/>
      <c r="E33" s="258"/>
      <c r="F33" s="258"/>
      <c r="G33" s="258"/>
      <c r="H33" s="258"/>
      <c r="I33" s="207"/>
      <c r="J33" s="207"/>
      <c r="K33" s="207"/>
      <c r="L33" s="207"/>
      <c r="M33" s="207"/>
      <c r="N33" s="207"/>
    </row>
    <row r="34" spans="1:14" s="170" customFormat="1" ht="17.149999999999999" customHeight="1" x14ac:dyDescent="0.25">
      <c r="A34" s="273" t="s">
        <v>60</v>
      </c>
      <c r="B34" s="274"/>
      <c r="C34" s="274"/>
      <c r="D34" s="274"/>
      <c r="E34" s="274"/>
      <c r="F34" s="274"/>
      <c r="G34" s="274"/>
      <c r="H34" s="274"/>
      <c r="I34" s="208"/>
      <c r="J34" s="208"/>
      <c r="K34" s="208"/>
      <c r="L34" s="208"/>
      <c r="M34" s="208"/>
      <c r="N34" s="208"/>
    </row>
    <row r="35" spans="1:14" s="165" customFormat="1" ht="17.149999999999999" customHeight="1" x14ac:dyDescent="0.25">
      <c r="A35" s="171">
        <v>980</v>
      </c>
      <c r="B35" s="262" t="s">
        <v>66</v>
      </c>
      <c r="C35" s="262"/>
      <c r="D35" s="262"/>
      <c r="E35" s="262"/>
      <c r="F35" s="262"/>
      <c r="G35" s="262"/>
      <c r="H35" s="262"/>
      <c r="I35" s="207"/>
      <c r="J35" s="207"/>
      <c r="K35" s="207"/>
      <c r="L35" s="207"/>
      <c r="M35" s="207"/>
      <c r="N35" s="207"/>
    </row>
    <row r="36" spans="1:14" s="170" customFormat="1" ht="17.149999999999999" customHeight="1" x14ac:dyDescent="0.25">
      <c r="A36" s="260" t="s">
        <v>61</v>
      </c>
      <c r="B36" s="260"/>
      <c r="C36" s="260"/>
      <c r="D36" s="260"/>
      <c r="E36" s="260"/>
      <c r="F36" s="260"/>
      <c r="G36" s="260"/>
      <c r="H36" s="260"/>
      <c r="I36" s="208"/>
      <c r="J36" s="208"/>
      <c r="K36" s="208"/>
      <c r="L36" s="208"/>
      <c r="M36" s="208"/>
      <c r="N36" s="208"/>
    </row>
    <row r="37" spans="1:14" s="165" customFormat="1" ht="17.149999999999999" customHeight="1" x14ac:dyDescent="0.25">
      <c r="A37" s="231">
        <v>0.2</v>
      </c>
      <c r="B37" s="256" t="s">
        <v>62</v>
      </c>
      <c r="C37" s="256"/>
      <c r="D37" s="256"/>
      <c r="E37" s="256"/>
      <c r="F37" s="256"/>
      <c r="G37" s="256"/>
      <c r="H37" s="256"/>
      <c r="I37" s="207"/>
      <c r="J37" s="207"/>
      <c r="K37" s="207"/>
      <c r="L37" s="207"/>
      <c r="M37" s="207"/>
      <c r="N37" s="207"/>
    </row>
    <row r="38" spans="1:14" s="165" customFormat="1" ht="15.65" customHeight="1" x14ac:dyDescent="0.25">
      <c r="A38" s="267"/>
      <c r="B38" s="268"/>
      <c r="C38" s="268"/>
      <c r="D38" s="268"/>
      <c r="E38" s="268"/>
      <c r="F38" s="268"/>
      <c r="G38" s="268"/>
      <c r="H38" s="268"/>
      <c r="I38" s="207"/>
      <c r="J38" s="207"/>
      <c r="K38" s="207"/>
      <c r="L38" s="207"/>
      <c r="M38" s="207"/>
      <c r="N38" s="207"/>
    </row>
    <row r="39" spans="1:14" s="165" customFormat="1" ht="14" x14ac:dyDescent="0.3">
      <c r="A39" s="202" t="s">
        <v>42</v>
      </c>
      <c r="B39" s="172">
        <v>45292</v>
      </c>
      <c r="C39" s="198"/>
      <c r="D39" s="198"/>
      <c r="E39" s="198"/>
      <c r="F39" s="198"/>
      <c r="G39" s="198"/>
      <c r="H39" s="198"/>
      <c r="I39" s="207"/>
      <c r="J39" s="207"/>
      <c r="K39" s="207"/>
      <c r="L39" s="207"/>
      <c r="M39" s="207"/>
      <c r="N39" s="207"/>
    </row>
    <row r="40" spans="1:14" x14ac:dyDescent="0.25">
      <c r="A40" s="202" t="s">
        <v>43</v>
      </c>
      <c r="B40" s="204">
        <f>DATE(YEAR(B39),12,31)</f>
        <v>45657</v>
      </c>
      <c r="C40" s="199"/>
      <c r="D40" s="199"/>
      <c r="E40" s="199"/>
      <c r="F40" s="199"/>
      <c r="G40" s="199"/>
      <c r="H40" s="199"/>
      <c r="I40" s="200"/>
      <c r="J40" s="200"/>
      <c r="K40" s="200"/>
      <c r="L40" s="200"/>
      <c r="M40" s="200"/>
      <c r="N40" s="200"/>
    </row>
    <row r="41" spans="1:14" x14ac:dyDescent="0.25">
      <c r="A41" s="203"/>
      <c r="B41" s="205"/>
      <c r="C41" s="200"/>
      <c r="D41" s="200"/>
      <c r="E41" s="200"/>
      <c r="F41" s="200"/>
      <c r="G41" s="200"/>
      <c r="H41" s="200"/>
      <c r="I41" s="200"/>
      <c r="J41" s="200"/>
      <c r="K41" s="200"/>
      <c r="L41" s="200"/>
      <c r="M41" s="200"/>
      <c r="N41" s="200"/>
    </row>
    <row r="42" spans="1:14" x14ac:dyDescent="0.25">
      <c r="A42" s="201"/>
      <c r="B42" s="200"/>
      <c r="C42" s="200"/>
      <c r="D42" s="200"/>
      <c r="E42" s="200"/>
      <c r="F42" s="200"/>
      <c r="G42" s="200"/>
      <c r="H42" s="200"/>
      <c r="I42" s="200"/>
      <c r="J42" s="200"/>
      <c r="K42" s="200"/>
      <c r="L42" s="200"/>
      <c r="M42" s="200"/>
      <c r="N42" s="200"/>
    </row>
    <row r="43" spans="1:14" x14ac:dyDescent="0.25">
      <c r="A43" s="201"/>
      <c r="B43" s="200"/>
      <c r="C43" s="200"/>
      <c r="D43" s="200"/>
      <c r="E43" s="200"/>
      <c r="F43" s="200"/>
      <c r="G43" s="200"/>
      <c r="H43" s="200"/>
      <c r="I43" s="200"/>
      <c r="J43" s="200"/>
      <c r="K43" s="200"/>
      <c r="L43" s="200"/>
      <c r="M43" s="200"/>
      <c r="N43" s="200"/>
    </row>
    <row r="44" spans="1:14" x14ac:dyDescent="0.25">
      <c r="A44" s="201"/>
      <c r="B44" s="200"/>
      <c r="C44" s="200"/>
      <c r="D44" s="200"/>
      <c r="E44" s="200"/>
      <c r="F44" s="200"/>
      <c r="G44" s="200"/>
      <c r="H44" s="200"/>
      <c r="I44" s="200"/>
      <c r="J44" s="200"/>
      <c r="K44" s="200"/>
      <c r="L44" s="200"/>
      <c r="M44" s="200"/>
      <c r="N44" s="200"/>
    </row>
    <row r="45" spans="1:14" x14ac:dyDescent="0.25">
      <c r="A45" s="201"/>
      <c r="B45" s="200"/>
      <c r="C45" s="200"/>
      <c r="D45" s="200"/>
      <c r="E45" s="200"/>
      <c r="F45" s="200"/>
      <c r="G45" s="200"/>
      <c r="H45" s="200"/>
      <c r="I45" s="200"/>
      <c r="J45" s="200"/>
      <c r="K45" s="200"/>
      <c r="L45" s="200"/>
      <c r="M45" s="200"/>
      <c r="N45" s="200"/>
    </row>
    <row r="46" spans="1:14" x14ac:dyDescent="0.25">
      <c r="A46" s="201"/>
      <c r="B46" s="200"/>
      <c r="C46" s="200"/>
      <c r="D46" s="200"/>
      <c r="E46" s="200"/>
      <c r="F46" s="200"/>
      <c r="G46" s="200"/>
      <c r="H46" s="200"/>
      <c r="I46" s="200"/>
      <c r="J46" s="200"/>
      <c r="K46" s="200"/>
      <c r="L46" s="200"/>
      <c r="M46" s="200"/>
      <c r="N46" s="200"/>
    </row>
    <row r="47" spans="1:14" x14ac:dyDescent="0.25">
      <c r="A47" s="201"/>
      <c r="B47" s="200"/>
      <c r="C47" s="200"/>
      <c r="D47" s="200"/>
      <c r="E47" s="200"/>
      <c r="F47" s="200"/>
      <c r="G47" s="200"/>
      <c r="H47" s="200"/>
      <c r="I47" s="200"/>
      <c r="J47" s="200"/>
      <c r="K47" s="200"/>
      <c r="L47" s="200"/>
      <c r="M47" s="200"/>
      <c r="N47" s="200"/>
    </row>
    <row r="48" spans="1:14" x14ac:dyDescent="0.25">
      <c r="A48" s="201"/>
      <c r="B48" s="200"/>
      <c r="C48" s="200"/>
      <c r="D48" s="200"/>
      <c r="E48" s="200"/>
      <c r="F48" s="200"/>
      <c r="G48" s="200"/>
      <c r="H48" s="200"/>
      <c r="I48" s="200"/>
      <c r="J48" s="200"/>
      <c r="K48" s="200"/>
      <c r="L48" s="200"/>
      <c r="M48" s="200"/>
      <c r="N48" s="200"/>
    </row>
    <row r="49" spans="1:14" x14ac:dyDescent="0.25">
      <c r="A49" s="201"/>
      <c r="B49" s="200"/>
      <c r="C49" s="200"/>
      <c r="D49" s="200"/>
      <c r="E49" s="200"/>
      <c r="F49" s="200"/>
      <c r="G49" s="200"/>
      <c r="H49" s="200"/>
      <c r="I49" s="200"/>
      <c r="J49" s="200"/>
      <c r="K49" s="200"/>
      <c r="L49" s="200"/>
      <c r="M49" s="200"/>
      <c r="N49" s="200"/>
    </row>
    <row r="50" spans="1:14" x14ac:dyDescent="0.25">
      <c r="A50" s="201"/>
      <c r="B50" s="200"/>
      <c r="C50" s="200"/>
      <c r="D50" s="200"/>
      <c r="E50" s="200"/>
      <c r="F50" s="200"/>
      <c r="G50" s="200"/>
      <c r="H50" s="200"/>
      <c r="I50" s="200"/>
      <c r="J50" s="200"/>
      <c r="K50" s="200"/>
      <c r="L50" s="200"/>
      <c r="M50" s="200"/>
      <c r="N50" s="200"/>
    </row>
    <row r="51" spans="1:14" x14ac:dyDescent="0.25">
      <c r="A51" s="201"/>
      <c r="B51" s="200"/>
      <c r="C51" s="200"/>
      <c r="D51" s="200"/>
      <c r="E51" s="200"/>
      <c r="F51" s="200"/>
      <c r="G51" s="200"/>
      <c r="H51" s="200"/>
      <c r="I51" s="200"/>
      <c r="J51" s="200"/>
      <c r="K51" s="200"/>
      <c r="L51" s="200"/>
      <c r="M51" s="200"/>
      <c r="N51" s="200"/>
    </row>
    <row r="52" spans="1:14" x14ac:dyDescent="0.25">
      <c r="A52" s="201"/>
      <c r="B52" s="200"/>
      <c r="C52" s="200"/>
      <c r="D52" s="200"/>
      <c r="E52" s="200"/>
      <c r="F52" s="200"/>
      <c r="G52" s="200"/>
      <c r="H52" s="200"/>
      <c r="I52" s="200"/>
      <c r="J52" s="200"/>
      <c r="K52" s="200"/>
      <c r="L52" s="200"/>
      <c r="M52" s="200"/>
      <c r="N52" s="200"/>
    </row>
    <row r="53" spans="1:14" x14ac:dyDescent="0.25">
      <c r="A53" s="201"/>
      <c r="B53" s="200"/>
      <c r="C53" s="200"/>
      <c r="D53" s="200"/>
      <c r="E53" s="200"/>
      <c r="F53" s="200"/>
      <c r="G53" s="200"/>
      <c r="H53" s="200"/>
      <c r="I53" s="200"/>
      <c r="J53" s="200"/>
      <c r="K53" s="200"/>
      <c r="L53" s="200"/>
      <c r="M53" s="200"/>
      <c r="N53" s="200"/>
    </row>
    <row r="54" spans="1:14" x14ac:dyDescent="0.25">
      <c r="A54" s="201"/>
      <c r="B54" s="200"/>
      <c r="C54" s="200"/>
      <c r="D54" s="200"/>
      <c r="E54" s="200"/>
      <c r="F54" s="200"/>
      <c r="G54" s="200"/>
      <c r="H54" s="200"/>
      <c r="I54" s="200"/>
      <c r="J54" s="200"/>
      <c r="K54" s="200"/>
      <c r="L54" s="200"/>
      <c r="M54" s="200"/>
      <c r="N54" s="200"/>
    </row>
    <row r="55" spans="1:14" x14ac:dyDescent="0.25">
      <c r="A55" s="201"/>
      <c r="B55" s="200"/>
      <c r="C55" s="200"/>
      <c r="D55" s="200"/>
      <c r="E55" s="200"/>
      <c r="F55" s="200"/>
      <c r="G55" s="200"/>
      <c r="H55" s="200"/>
      <c r="I55" s="200"/>
      <c r="J55" s="200"/>
      <c r="K55" s="200"/>
      <c r="L55" s="200"/>
      <c r="M55" s="200"/>
      <c r="N55" s="200"/>
    </row>
    <row r="56" spans="1:14" x14ac:dyDescent="0.25">
      <c r="A56" s="201"/>
      <c r="B56" s="200"/>
      <c r="C56" s="200"/>
      <c r="D56" s="200"/>
      <c r="E56" s="200"/>
      <c r="F56" s="200"/>
      <c r="G56" s="200"/>
      <c r="H56" s="200"/>
      <c r="I56" s="200"/>
      <c r="J56" s="200"/>
      <c r="K56" s="200"/>
      <c r="L56" s="200"/>
      <c r="M56" s="200"/>
      <c r="N56" s="200"/>
    </row>
    <row r="57" spans="1:14" x14ac:dyDescent="0.25">
      <c r="A57" s="201"/>
      <c r="B57" s="200"/>
      <c r="C57" s="200"/>
      <c r="D57" s="200"/>
      <c r="E57" s="200"/>
      <c r="F57" s="200"/>
      <c r="G57" s="200"/>
      <c r="H57" s="200"/>
      <c r="I57" s="200"/>
      <c r="J57" s="200"/>
      <c r="K57" s="200"/>
      <c r="L57" s="200"/>
      <c r="M57" s="200"/>
      <c r="N57" s="200"/>
    </row>
    <row r="58" spans="1:14" x14ac:dyDescent="0.25">
      <c r="A58" s="201"/>
      <c r="B58" s="200"/>
      <c r="C58" s="200"/>
      <c r="D58" s="200"/>
      <c r="E58" s="200"/>
      <c r="F58" s="200"/>
      <c r="G58" s="200"/>
      <c r="H58" s="200"/>
      <c r="I58" s="200"/>
      <c r="J58" s="200"/>
      <c r="K58" s="200"/>
      <c r="L58" s="200"/>
      <c r="M58" s="200"/>
      <c r="N58" s="200"/>
    </row>
  </sheetData>
  <mergeCells count="38">
    <mergeCell ref="A38:H38"/>
    <mergeCell ref="A1:H1"/>
    <mergeCell ref="A2:H2"/>
    <mergeCell ref="A34:H34"/>
    <mergeCell ref="A3:H3"/>
    <mergeCell ref="A11:H11"/>
    <mergeCell ref="B4:H4"/>
    <mergeCell ref="B5:H5"/>
    <mergeCell ref="B6:H6"/>
    <mergeCell ref="B17:H17"/>
    <mergeCell ref="B12:H12"/>
    <mergeCell ref="B9:H9"/>
    <mergeCell ref="B16:H16"/>
    <mergeCell ref="B21:H21"/>
    <mergeCell ref="B27:H27"/>
    <mergeCell ref="B7:H7"/>
    <mergeCell ref="B10:H10"/>
    <mergeCell ref="B14:H14"/>
    <mergeCell ref="B8:H8"/>
    <mergeCell ref="A20:H20"/>
    <mergeCell ref="B13:H13"/>
    <mergeCell ref="B15:H15"/>
    <mergeCell ref="B26:H26"/>
    <mergeCell ref="B23:H23"/>
    <mergeCell ref="B37:H37"/>
    <mergeCell ref="B18:H18"/>
    <mergeCell ref="B33:H33"/>
    <mergeCell ref="B29:H29"/>
    <mergeCell ref="B30:H30"/>
    <mergeCell ref="A36:H36"/>
    <mergeCell ref="B31:H31"/>
    <mergeCell ref="B19:H19"/>
    <mergeCell ref="A28:H28"/>
    <mergeCell ref="B35:H35"/>
    <mergeCell ref="B25:H25"/>
    <mergeCell ref="B32:H32"/>
    <mergeCell ref="B22:H22"/>
    <mergeCell ref="B24:H24"/>
  </mergeCells>
  <phoneticPr fontId="0" type="noConversion"/>
  <dataValidations count="1">
    <dataValidation type="custom" allowBlank="1" showInputMessage="1" showErrorMessage="1" error="01.01. eines Jahres eingeben!" sqref="B39">
      <formula1>AND(DAY(B39)=1,MONTH(B39)=1)</formula1>
    </dataValidation>
  </dataValidations>
  <printOptions horizontalCentered="1" verticalCentered="1"/>
  <pageMargins left="0.78740157480314965" right="0.23622047244094491" top="0.51181102362204722" bottom="0.65" header="0.51181102362204722" footer="0.51181102362204722"/>
  <pageSetup paperSize="9" scale="97"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freigeben">
                <anchor moveWithCells="1" sizeWithCells="1">
                  <from>
                    <xdr:col>3</xdr:col>
                    <xdr:colOff>1003300</xdr:colOff>
                    <xdr:row>38</xdr:row>
                    <xdr:rowOff>69850</xdr:rowOff>
                  </from>
                  <to>
                    <xdr:col>4</xdr:col>
                    <xdr:colOff>895350</xdr:colOff>
                    <xdr:row>39</xdr:row>
                    <xdr:rowOff>38100</xdr:rowOff>
                  </to>
                </anchor>
              </controlPr>
            </control>
          </mc:Choice>
        </mc:AlternateContent>
        <mc:AlternateContent xmlns:mc="http://schemas.openxmlformats.org/markup-compatibility/2006">
          <mc:Choice Requires="x14">
            <control shapeId="4098" r:id="rId5" name="Button 2">
              <controlPr defaultSize="0" print="0" autoFill="0" autoPict="0" macro="[0]!sperren">
                <anchor moveWithCells="1" sizeWithCells="1">
                  <from>
                    <xdr:col>3</xdr:col>
                    <xdr:colOff>12700</xdr:colOff>
                    <xdr:row>38</xdr:row>
                    <xdr:rowOff>69850</xdr:rowOff>
                  </from>
                  <to>
                    <xdr:col>3</xdr:col>
                    <xdr:colOff>927100</xdr:colOff>
                    <xdr:row>39</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pageSetUpPr fitToPage="1"/>
  </sheetPr>
  <dimension ref="A1:R999"/>
  <sheetViews>
    <sheetView showZeros="0" tabSelected="1" topLeftCell="A76" zoomScale="150" zoomScaleNormal="150" workbookViewId="0">
      <selection activeCell="B2" sqref="B2"/>
    </sheetView>
  </sheetViews>
  <sheetFormatPr baseColWidth="10" defaultColWidth="11.54296875" defaultRowHeight="12.5" x14ac:dyDescent="0.25"/>
  <cols>
    <col min="1" max="1" width="7.1796875" style="2" customWidth="1"/>
    <col min="2" max="2" width="42.81640625" style="2" customWidth="1"/>
    <col min="3" max="4" width="10.1796875" style="2" customWidth="1"/>
    <col min="5" max="5" width="2" style="6" bestFit="1" customWidth="1"/>
    <col min="6" max="6" width="6.26953125" style="7" bestFit="1" customWidth="1"/>
    <col min="7" max="7" width="18" style="2" customWidth="1"/>
    <col min="8" max="8" width="12.7265625" style="8" customWidth="1"/>
    <col min="9" max="9" width="11.453125" style="8" customWidth="1"/>
    <col min="10" max="10" width="6.7265625" style="2" customWidth="1"/>
    <col min="11" max="11" width="17.1796875" style="2" hidden="1" customWidth="1"/>
    <col min="12" max="12" width="17.26953125" style="2" hidden="1" customWidth="1"/>
    <col min="13" max="13" width="26.7265625" style="2" hidden="1" customWidth="1"/>
    <col min="14" max="14" width="14.26953125" style="2" hidden="1" customWidth="1"/>
    <col min="15" max="15" width="17.26953125" style="2" hidden="1" customWidth="1"/>
    <col min="16" max="16" width="23.54296875" style="2" hidden="1" customWidth="1"/>
    <col min="17" max="18" width="11.54296875" style="1" customWidth="1"/>
    <col min="19" max="16384" width="11.54296875" style="2"/>
  </cols>
  <sheetData>
    <row r="1" spans="1:18" ht="1.1499999999999999" customHeight="1" x14ac:dyDescent="0.3">
      <c r="A1" s="224"/>
      <c r="B1" s="227"/>
      <c r="C1" s="335"/>
      <c r="D1" s="335"/>
      <c r="E1" s="335"/>
      <c r="F1" s="335"/>
      <c r="G1" s="335"/>
      <c r="H1" s="228"/>
      <c r="I1" s="229"/>
      <c r="J1" s="200"/>
      <c r="K1" s="220" t="s">
        <v>31</v>
      </c>
      <c r="L1" s="220" t="s">
        <v>32</v>
      </c>
      <c r="M1" s="220" t="s">
        <v>34</v>
      </c>
      <c r="N1" s="220" t="s">
        <v>1</v>
      </c>
      <c r="O1" s="220" t="s">
        <v>32</v>
      </c>
      <c r="P1" s="221" t="s">
        <v>33</v>
      </c>
      <c r="Q1" s="200"/>
      <c r="R1" s="200"/>
    </row>
    <row r="2" spans="1:18" ht="13.5" thickBot="1" x14ac:dyDescent="0.3">
      <c r="A2" s="223"/>
      <c r="B2" s="232"/>
      <c r="C2" s="223"/>
      <c r="D2" s="225">
        <v>1</v>
      </c>
      <c r="E2" s="226" t="s">
        <v>30</v>
      </c>
      <c r="F2" s="336" t="s">
        <v>44</v>
      </c>
      <c r="G2" s="337"/>
      <c r="H2" s="337"/>
      <c r="I2" s="230"/>
      <c r="J2" s="200"/>
      <c r="K2" s="251">
        <v>45632</v>
      </c>
      <c r="L2" s="251">
        <v>7509</v>
      </c>
      <c r="M2" s="251"/>
      <c r="N2" s="251">
        <v>47108</v>
      </c>
      <c r="O2" s="251">
        <v>11783</v>
      </c>
      <c r="P2" s="251">
        <v>23555</v>
      </c>
      <c r="Q2" s="200"/>
      <c r="R2" s="200"/>
    </row>
    <row r="3" spans="1:18" ht="21.75" customHeight="1" thickTop="1" thickBot="1" x14ac:dyDescent="0.3">
      <c r="A3" s="223"/>
      <c r="B3" s="222" t="str">
        <f>IF(C3&lt;&gt;"","","Formular auswählen &gt;")</f>
        <v>Formular auswählen &gt;</v>
      </c>
      <c r="C3" s="92"/>
      <c r="D3" s="225">
        <v>2</v>
      </c>
      <c r="E3" s="226" t="s">
        <v>30</v>
      </c>
      <c r="F3" s="338" t="s">
        <v>64</v>
      </c>
      <c r="G3" s="339"/>
      <c r="H3" s="339"/>
      <c r="I3" s="230"/>
      <c r="J3" s="200"/>
      <c r="K3" s="252">
        <v>62525</v>
      </c>
      <c r="L3" s="252">
        <v>7509</v>
      </c>
      <c r="M3" s="252">
        <v>6776</v>
      </c>
      <c r="N3" s="252">
        <v>105979</v>
      </c>
      <c r="O3" s="252">
        <v>11783</v>
      </c>
      <c r="P3" s="251">
        <v>47108</v>
      </c>
      <c r="Q3" s="200"/>
      <c r="R3" s="200"/>
    </row>
    <row r="4" spans="1:18" ht="20.25" customHeight="1" thickTop="1" x14ac:dyDescent="0.25">
      <c r="A4" s="223"/>
      <c r="B4" s="223"/>
      <c r="C4" s="242" t="s">
        <v>71</v>
      </c>
      <c r="D4" s="225">
        <v>3</v>
      </c>
      <c r="E4" s="226" t="s">
        <v>30</v>
      </c>
      <c r="F4" s="338" t="s">
        <v>63</v>
      </c>
      <c r="G4" s="340"/>
      <c r="H4" s="340"/>
      <c r="I4" s="230"/>
      <c r="J4" s="200"/>
      <c r="K4" s="252">
        <v>28854</v>
      </c>
      <c r="L4" s="252">
        <v>7509</v>
      </c>
      <c r="M4" s="252"/>
      <c r="N4" s="252">
        <v>47108</v>
      </c>
      <c r="O4" s="252">
        <v>11783</v>
      </c>
      <c r="P4" s="251">
        <v>23555</v>
      </c>
      <c r="Q4" s="200"/>
      <c r="R4" s="200"/>
    </row>
    <row r="5" spans="1:18" ht="13" x14ac:dyDescent="0.25">
      <c r="A5" s="318" t="str">
        <f ca="1">IF(Vorgaben!B40&gt;=TODAY(),"Berechnungsgrundlagen gültig bis "&amp;TEXT(Vorgaben!B40,"TT.MM.JJJJ"),"► Berechnungsgrundlagen überprüfen ! ◄")</f>
        <v>Berechnungsgrundlagen gültig bis 31.12.2024</v>
      </c>
      <c r="B5" s="319"/>
      <c r="C5" s="319" t="b">
        <v>1</v>
      </c>
      <c r="D5" s="225">
        <v>4</v>
      </c>
      <c r="E5" s="226" t="s">
        <v>30</v>
      </c>
      <c r="F5" s="352" t="s">
        <v>59</v>
      </c>
      <c r="G5" s="353"/>
      <c r="H5" s="353"/>
      <c r="I5" s="230"/>
      <c r="J5" s="200"/>
      <c r="K5" s="253">
        <v>17668</v>
      </c>
      <c r="L5" s="253"/>
      <c r="M5" s="253"/>
      <c r="N5" s="253">
        <v>23555</v>
      </c>
      <c r="O5" s="253"/>
      <c r="P5" s="251">
        <v>23555</v>
      </c>
      <c r="Q5" s="200"/>
      <c r="R5" s="200"/>
    </row>
    <row r="6" spans="1:18" s="88" customFormat="1" ht="20" x14ac:dyDescent="0.4">
      <c r="A6" s="343" t="str">
        <f ca="1">IF(A5="► Berechnungsgrundlagen überprüfen ! ◄","FEHLER IN DEN BERECHNUNGSRUNDLAGEN!!!","Berechnung der Alimenten-Bevorschussung")</f>
        <v>Berechnung der Alimenten-Bevorschussung</v>
      </c>
      <c r="B6" s="344"/>
      <c r="C6" s="344"/>
      <c r="D6" s="344"/>
      <c r="E6" s="344"/>
      <c r="F6" s="344"/>
      <c r="G6" s="344"/>
      <c r="H6" s="344"/>
      <c r="I6" s="344"/>
      <c r="J6" s="212"/>
      <c r="K6" s="282" t="str">
        <f ca="1">TEXT(TODAY(),"T. MMMM JJJJ")&amp;", "&amp;B2</f>
        <v xml:space="preserve">8. Dezember 2023, </v>
      </c>
      <c r="L6" s="283"/>
      <c r="M6" s="283"/>
      <c r="N6" s="283"/>
      <c r="O6" s="283"/>
      <c r="P6" s="284"/>
      <c r="Q6" s="212"/>
      <c r="R6" s="212"/>
    </row>
    <row r="7" spans="1:18" s="88" customFormat="1" ht="48" customHeight="1" x14ac:dyDescent="0.25">
      <c r="A7" s="356" t="str">
        <f>IF(ISERROR(VLOOKUP(C3,D2:H5,3,0)),"",VLOOKUP(C3,D2:H5,3,0))</f>
        <v/>
      </c>
      <c r="B7" s="357"/>
      <c r="C7" s="357"/>
      <c r="D7" s="357"/>
      <c r="E7" s="357"/>
      <c r="F7" s="357"/>
      <c r="G7" s="357"/>
      <c r="H7" s="357"/>
      <c r="I7" s="357"/>
      <c r="J7" s="213"/>
      <c r="K7" s="212"/>
      <c r="L7" s="212"/>
      <c r="M7" s="212"/>
      <c r="N7" s="212"/>
      <c r="O7" s="212"/>
      <c r="P7" s="212"/>
      <c r="Q7" s="212"/>
      <c r="R7" s="212"/>
    </row>
    <row r="8" spans="1:18" s="88" customFormat="1" ht="26.25" customHeight="1" x14ac:dyDescent="0.25">
      <c r="A8" s="14"/>
      <c r="B8" s="358" t="s">
        <v>5</v>
      </c>
      <c r="C8" s="358"/>
      <c r="D8" s="9"/>
      <c r="E8" s="121" t="str">
        <f>IF(AND(D8=0,D10&gt;""),"?","")</f>
        <v/>
      </c>
      <c r="F8" s="361"/>
      <c r="G8" s="362"/>
      <c r="H8" s="362"/>
      <c r="I8" s="362"/>
      <c r="J8" s="212"/>
      <c r="K8" s="212"/>
      <c r="L8" s="212"/>
      <c r="M8" s="212"/>
      <c r="N8" s="212"/>
      <c r="O8" s="212"/>
      <c r="P8" s="212"/>
      <c r="Q8" s="212"/>
      <c r="R8" s="212"/>
    </row>
    <row r="9" spans="1:18" s="88" customFormat="1" ht="19.5" customHeight="1" x14ac:dyDescent="0.25">
      <c r="A9" s="10"/>
      <c r="B9" s="10"/>
      <c r="C9" s="10"/>
      <c r="D9" s="17" t="s">
        <v>23</v>
      </c>
      <c r="E9" s="18"/>
      <c r="F9" s="19"/>
      <c r="G9" s="17" t="s">
        <v>24</v>
      </c>
      <c r="H9" s="20" t="s">
        <v>28</v>
      </c>
      <c r="I9" s="21"/>
      <c r="J9" s="212"/>
      <c r="K9" s="212"/>
      <c r="L9" s="212"/>
      <c r="M9" s="212"/>
      <c r="N9" s="212"/>
      <c r="O9" s="212"/>
      <c r="P9" s="212"/>
      <c r="Q9" s="212"/>
      <c r="R9" s="212"/>
    </row>
    <row r="10" spans="1:18" s="88" customFormat="1" x14ac:dyDescent="0.25">
      <c r="A10" s="10"/>
      <c r="B10" s="348" t="s">
        <v>45</v>
      </c>
      <c r="C10" s="349"/>
      <c r="D10" s="345"/>
      <c r="E10" s="347"/>
      <c r="F10" s="347"/>
      <c r="G10" s="345"/>
      <c r="H10" s="354"/>
      <c r="I10" s="359" t="str">
        <f t="shared" ref="I10:I19" ca="1" si="0">IF(H10&lt;&gt;0,"im "&amp;DATEDIF(H10,TODAY(),"Y")+1&amp;". Altersjahr","")</f>
        <v/>
      </c>
      <c r="J10" s="212"/>
      <c r="K10" s="212"/>
      <c r="L10" s="212"/>
      <c r="M10" s="212"/>
      <c r="N10" s="212"/>
      <c r="O10" s="212"/>
      <c r="P10" s="212"/>
      <c r="Q10" s="212"/>
      <c r="R10" s="212"/>
    </row>
    <row r="11" spans="1:18" s="88" customFormat="1" x14ac:dyDescent="0.25">
      <c r="A11" s="10"/>
      <c r="B11" s="350"/>
      <c r="C11" s="351"/>
      <c r="D11" s="346"/>
      <c r="E11" s="346"/>
      <c r="F11" s="346"/>
      <c r="G11" s="346"/>
      <c r="H11" s="355"/>
      <c r="I11" s="360" t="str">
        <f t="shared" ca="1" si="0"/>
        <v/>
      </c>
      <c r="J11" s="212"/>
      <c r="K11" s="212"/>
      <c r="L11" s="212"/>
      <c r="M11" s="212"/>
      <c r="N11" s="212"/>
      <c r="O11" s="212"/>
      <c r="P11" s="212"/>
      <c r="Q11" s="212"/>
      <c r="R11" s="212"/>
    </row>
    <row r="12" spans="1:18" s="88" customFormat="1" ht="13" x14ac:dyDescent="0.3">
      <c r="A12" s="10"/>
      <c r="B12" s="341" t="str">
        <f>IF(COUNTA(D12:F15)&gt;1,"Kinder mit Anspruch auf Bevorschussung:","Kind mit Anspruch auf Bevorschussung:")</f>
        <v>Kind mit Anspruch auf Bevorschussung:</v>
      </c>
      <c r="C12" s="342"/>
      <c r="D12" s="363"/>
      <c r="E12" s="364"/>
      <c r="F12" s="364"/>
      <c r="G12" s="243"/>
      <c r="H12" s="95"/>
      <c r="I12" s="118" t="str">
        <f t="shared" ca="1" si="0"/>
        <v/>
      </c>
      <c r="J12" s="212"/>
      <c r="K12" s="212"/>
      <c r="L12" s="212"/>
      <c r="M12" s="212"/>
      <c r="N12" s="212"/>
      <c r="O12" s="212"/>
      <c r="P12" s="212"/>
      <c r="Q12" s="212"/>
      <c r="R12" s="212"/>
    </row>
    <row r="13" spans="1:18" s="88" customFormat="1" x14ac:dyDescent="0.25">
      <c r="A13" s="10"/>
      <c r="B13" s="287"/>
      <c r="C13" s="288"/>
      <c r="D13" s="377"/>
      <c r="E13" s="378"/>
      <c r="F13" s="378"/>
      <c r="G13" s="244"/>
      <c r="H13" s="96"/>
      <c r="I13" s="119" t="str">
        <f t="shared" ca="1" si="0"/>
        <v/>
      </c>
      <c r="J13" s="212"/>
      <c r="K13" s="212"/>
      <c r="L13" s="212"/>
      <c r="M13" s="212"/>
      <c r="N13" s="212"/>
      <c r="O13" s="212"/>
      <c r="P13" s="212"/>
      <c r="Q13" s="212"/>
      <c r="R13" s="212"/>
    </row>
    <row r="14" spans="1:18" s="88" customFormat="1" x14ac:dyDescent="0.25">
      <c r="A14" s="10"/>
      <c r="B14" s="287"/>
      <c r="C14" s="288"/>
      <c r="D14" s="377"/>
      <c r="E14" s="378"/>
      <c r="F14" s="378"/>
      <c r="G14" s="233"/>
      <c r="H14" s="96"/>
      <c r="I14" s="119" t="str">
        <f t="shared" ca="1" si="0"/>
        <v/>
      </c>
      <c r="J14" s="212"/>
      <c r="K14" s="212"/>
      <c r="L14" s="212"/>
      <c r="M14" s="212"/>
      <c r="N14" s="212"/>
      <c r="O14" s="212"/>
      <c r="P14" s="212"/>
      <c r="Q14" s="212"/>
      <c r="R14" s="212"/>
    </row>
    <row r="15" spans="1:18" s="88" customFormat="1" x14ac:dyDescent="0.25">
      <c r="A15" s="10"/>
      <c r="B15" s="287"/>
      <c r="C15" s="288"/>
      <c r="D15" s="379"/>
      <c r="E15" s="380"/>
      <c r="F15" s="380"/>
      <c r="G15" s="234"/>
      <c r="H15" s="235"/>
      <c r="I15" s="237" t="str">
        <f t="shared" ca="1" si="0"/>
        <v/>
      </c>
      <c r="J15" s="212"/>
      <c r="K15" s="212"/>
      <c r="L15" s="212"/>
      <c r="M15" s="212"/>
      <c r="N15" s="212"/>
      <c r="O15" s="212"/>
      <c r="P15" s="212"/>
      <c r="Q15" s="212"/>
      <c r="R15" s="212"/>
    </row>
    <row r="16" spans="1:18" s="88" customFormat="1" x14ac:dyDescent="0.25">
      <c r="A16" s="10"/>
      <c r="B16" s="333" t="str">
        <f>IF(COUNTA(D16:F17)&gt;1,"Kinder ohne Anspruch auf Bevorschussung:","Kind ohne Anspruch auf Bevorschussung:")</f>
        <v>Kind ohne Anspruch auf Bevorschussung:</v>
      </c>
      <c r="C16" s="334"/>
      <c r="D16" s="363"/>
      <c r="E16" s="364"/>
      <c r="F16" s="364"/>
      <c r="G16" s="249"/>
      <c r="H16" s="95"/>
      <c r="I16" s="118" t="str">
        <f t="shared" ca="1" si="0"/>
        <v/>
      </c>
      <c r="J16" s="212"/>
      <c r="K16" s="212"/>
      <c r="L16" s="212"/>
      <c r="M16" s="212"/>
      <c r="N16" s="212"/>
      <c r="O16" s="212"/>
      <c r="P16" s="212"/>
      <c r="Q16" s="212"/>
      <c r="R16" s="212"/>
    </row>
    <row r="17" spans="1:18" s="88" customFormat="1" x14ac:dyDescent="0.25">
      <c r="A17" s="10"/>
      <c r="B17" s="371"/>
      <c r="C17" s="372"/>
      <c r="D17" s="377"/>
      <c r="E17" s="378"/>
      <c r="F17" s="378"/>
      <c r="G17" s="248"/>
      <c r="H17" s="96"/>
      <c r="I17" s="119" t="str">
        <f t="shared" ca="1" si="0"/>
        <v/>
      </c>
      <c r="J17" s="212"/>
      <c r="K17" s="212"/>
      <c r="L17" s="212"/>
      <c r="M17" s="212"/>
      <c r="N17" s="212"/>
      <c r="O17" s="212"/>
      <c r="P17" s="212"/>
      <c r="Q17" s="212"/>
      <c r="R17" s="212"/>
    </row>
    <row r="18" spans="1:18" s="88" customFormat="1" x14ac:dyDescent="0.25">
      <c r="A18" s="10"/>
      <c r="B18" s="370" t="str">
        <f>IF(C3=2,IF(COUNTA(D18:F19)&gt;1,"Kinder ohne Anspruch auf Bevorschussung:","Kind ohne Anspruch auf Bevorschussung:"),"")</f>
        <v/>
      </c>
      <c r="C18" s="370"/>
      <c r="D18" s="381"/>
      <c r="E18" s="382"/>
      <c r="F18" s="382"/>
      <c r="G18" s="247"/>
      <c r="H18" s="238"/>
      <c r="I18" s="239" t="str">
        <f t="shared" ca="1" si="0"/>
        <v/>
      </c>
      <c r="J18" s="212"/>
      <c r="K18" s="212"/>
      <c r="L18" s="212"/>
      <c r="M18" s="212"/>
      <c r="N18" s="212"/>
      <c r="O18" s="212"/>
      <c r="P18" s="212"/>
      <c r="Q18" s="212"/>
      <c r="R18" s="212"/>
    </row>
    <row r="19" spans="1:18" s="88" customFormat="1" ht="13" thickBot="1" x14ac:dyDescent="0.3">
      <c r="A19" s="241"/>
      <c r="B19" s="373" t="str">
        <f>IF(C3=2,"(vom aktuellem Lebenspartner/von aktueller Lebenspartnerin)","")</f>
        <v/>
      </c>
      <c r="C19" s="374"/>
      <c r="D19" s="375"/>
      <c r="E19" s="376"/>
      <c r="F19" s="376"/>
      <c r="G19" s="250"/>
      <c r="H19" s="236"/>
      <c r="I19" s="94" t="str">
        <f t="shared" ca="1" si="0"/>
        <v/>
      </c>
      <c r="J19" s="212"/>
      <c r="K19" s="212"/>
      <c r="L19" s="212"/>
      <c r="M19" s="212"/>
      <c r="N19" s="212"/>
      <c r="O19" s="212"/>
      <c r="P19" s="212"/>
      <c r="Q19" s="212"/>
      <c r="R19" s="212"/>
    </row>
    <row r="20" spans="1:18" s="88" customFormat="1" ht="15.5" x14ac:dyDescent="0.35">
      <c r="A20" s="25" t="s">
        <v>6</v>
      </c>
      <c r="B20" s="240"/>
      <c r="C20" s="240"/>
      <c r="D20" s="10"/>
      <c r="E20" s="11"/>
      <c r="F20" s="12"/>
      <c r="G20" s="10"/>
      <c r="H20" s="26"/>
      <c r="I20" s="27"/>
      <c r="J20" s="212"/>
      <c r="K20" s="212"/>
      <c r="L20" s="212"/>
      <c r="M20" s="212"/>
      <c r="N20" s="212"/>
      <c r="O20" s="212"/>
      <c r="P20" s="212"/>
      <c r="Q20" s="212"/>
      <c r="R20" s="212"/>
    </row>
    <row r="21" spans="1:18" s="88" customFormat="1" ht="13" x14ac:dyDescent="0.3">
      <c r="A21" s="24" t="s">
        <v>18</v>
      </c>
      <c r="B21" s="101" t="s">
        <v>67</v>
      </c>
      <c r="C21" s="28"/>
      <c r="D21" s="29"/>
      <c r="E21" s="30"/>
      <c r="F21" s="31"/>
      <c r="G21" s="29"/>
      <c r="H21" s="134">
        <f>IF(OR(C3=1,C3=3),VLOOKUP(C3,D2:P5,8,0),0)</f>
        <v>0</v>
      </c>
      <c r="I21" s="136">
        <f>IF(C3=2,VLOOKUP(C3,D2:P5,8,0),0)</f>
        <v>0</v>
      </c>
      <c r="J21" s="212"/>
      <c r="K21" s="212"/>
      <c r="L21" s="212"/>
      <c r="M21" s="212"/>
      <c r="N21" s="212"/>
      <c r="O21" s="212"/>
      <c r="P21" s="212"/>
      <c r="Q21" s="212"/>
      <c r="R21" s="212"/>
    </row>
    <row r="22" spans="1:18" s="88" customFormat="1" x14ac:dyDescent="0.25">
      <c r="A22" s="10"/>
      <c r="B22" s="127" t="str">
        <f>IF(AND(I32&gt;0,C22&gt;0),IF(B10="Anspruchsberechtigte:","+ Zuschlag vom Erwerbs-Einkommen Berechtigte","+ Zuschlag vom Erwerbs-Einkommen Berechtigter"),"kein Zuschlag vom Erwerbseinkommen möglich")</f>
        <v>kein Zuschlag vom Erwerbseinkommen möglich</v>
      </c>
      <c r="C22" s="129">
        <f>IF(AND(OR(C3=1,C3=3),F23&gt;0,I32&gt;0),Vorgaben!A37,0)</f>
        <v>0</v>
      </c>
      <c r="D22" s="51">
        <f>IF(AND(OR(C3=1,C3=3),F23&gt;0,I32&gt;0),"vom Total von Pos.1b",0)</f>
        <v>0</v>
      </c>
      <c r="E22" s="34"/>
      <c r="F22" s="33"/>
      <c r="G22" s="128"/>
      <c r="H22" s="130">
        <f>IF(OR(C3=1,C3=3),I32*C22,0)</f>
        <v>0</v>
      </c>
      <c r="I22" s="137">
        <f>IF(OR(C3=1,C3=3),SUM(H21:H22),0)</f>
        <v>0</v>
      </c>
      <c r="J22" s="212"/>
      <c r="K22" s="212"/>
      <c r="L22" s="212"/>
      <c r="M22" s="212"/>
      <c r="N22" s="212"/>
      <c r="O22" s="212"/>
      <c r="P22" s="212"/>
      <c r="Q22" s="212"/>
      <c r="R22" s="212"/>
    </row>
    <row r="23" spans="1:18" s="88" customFormat="1" x14ac:dyDescent="0.25">
      <c r="A23" s="10"/>
      <c r="B23" s="29" t="str">
        <f>IF(AND(C3&lt;4,F23&gt;0),"Kinderzuschlag (pro Kind mit Anspruch)","---")</f>
        <v>---</v>
      </c>
      <c r="C23" s="29"/>
      <c r="D23" s="131">
        <f>IF(AND(C3&lt;4,F23&gt;0),VLOOKUP($C$3,$D$2:$P$5,9,0),0)</f>
        <v>0</v>
      </c>
      <c r="E23" s="30" t="str">
        <f>IF(F23&gt;0,"x","")</f>
        <v/>
      </c>
      <c r="F23" s="141">
        <f>IF(NOT(ISBLANK(C3)),IF(C3&lt;4,COUNTA(D12:F15),1),0)</f>
        <v>0</v>
      </c>
      <c r="G23" s="29" t="str">
        <f>IF(F23=0,"",IF(F23&gt;1,"Kinder","Kind"))</f>
        <v/>
      </c>
      <c r="H23" s="134">
        <f>IF(C3&lt;4,D23*F23,0)</f>
        <v>0</v>
      </c>
      <c r="I23" s="138"/>
      <c r="J23" s="212"/>
      <c r="K23" s="214"/>
      <c r="L23" s="212"/>
      <c r="M23" s="212"/>
      <c r="N23" s="212"/>
      <c r="O23" s="212"/>
      <c r="P23" s="212"/>
      <c r="Q23" s="212"/>
      <c r="R23" s="212"/>
    </row>
    <row r="24" spans="1:18" s="88" customFormat="1" x14ac:dyDescent="0.25">
      <c r="A24" s="10"/>
      <c r="B24" s="33" t="str">
        <f>IF(AND(F24&gt;0),"Kinderzuschlag (pro Kind ohne Anspruch)","---")</f>
        <v>---</v>
      </c>
      <c r="C24" s="33"/>
      <c r="D24" s="132">
        <f>IF(AND(C3&lt;4,F24&gt;0),VLOOKUP($C$3,$D$2:$P$5,9,0),0)</f>
        <v>0</v>
      </c>
      <c r="E24" s="34" t="str">
        <f>IF(F24&gt;0,"x","")</f>
        <v/>
      </c>
      <c r="F24" s="142">
        <f>IF(C3&lt;4,COUNTA(D16:D17)+IF(C3&lt;&gt;2,COUNTA(D18:D19)))</f>
        <v>0</v>
      </c>
      <c r="G24" s="33" t="str">
        <f>IF(F24=0,"",IF(F24&gt;1,"Kinder","Kind"))</f>
        <v/>
      </c>
      <c r="H24" s="135">
        <f>IF(C3&lt;4,D24*F24,0)</f>
        <v>0</v>
      </c>
      <c r="I24" s="138">
        <f>IF(OR(C3=1,C3=3),SUM(H23:H24),0)</f>
        <v>0</v>
      </c>
      <c r="J24" s="212"/>
      <c r="K24" s="214"/>
      <c r="L24" s="212"/>
      <c r="M24" s="212"/>
      <c r="N24" s="212"/>
      <c r="O24" s="212"/>
      <c r="P24" s="212"/>
      <c r="Q24" s="212"/>
      <c r="R24" s="212"/>
    </row>
    <row r="25" spans="1:18" s="88" customFormat="1" x14ac:dyDescent="0.25">
      <c r="A25" s="10"/>
      <c r="B25" s="33" t="str">
        <f>IF(AND(C3=2,F25&gt;0),"Kinderzuschlag (pro Kind ohne Anspruch vom aktuellen LP)","---")</f>
        <v>---</v>
      </c>
      <c r="C25" s="33"/>
      <c r="D25" s="132">
        <f>IF(AND(C3=2,F25&gt;0),VLOOKUP($C$3,$D$2:$P$5,9,0),0)</f>
        <v>0</v>
      </c>
      <c r="E25" s="34" t="str">
        <f>IF(F25&gt;0,"x","")</f>
        <v/>
      </c>
      <c r="F25" s="142">
        <f>IF(C3=2,COUNTA(D18:D19),0)</f>
        <v>0</v>
      </c>
      <c r="G25" s="33" t="str">
        <f>IF(F25=0,"",IF(F25&gt;1,"Kinder","Kind"))</f>
        <v/>
      </c>
      <c r="H25" s="47">
        <f>IF(C3=2,D25*F25,0)</f>
        <v>0</v>
      </c>
      <c r="I25" s="137">
        <f>IF(OR(C3=2,C3=4),SUM(H23:H25),0)</f>
        <v>0</v>
      </c>
      <c r="J25" s="212"/>
      <c r="K25" s="214"/>
      <c r="L25" s="212"/>
      <c r="M25" s="212"/>
      <c r="N25" s="212"/>
      <c r="O25" s="212"/>
      <c r="P25" s="212"/>
      <c r="Q25" s="212"/>
      <c r="R25" s="212"/>
    </row>
    <row r="26" spans="1:18" s="88" customFormat="1" x14ac:dyDescent="0.25">
      <c r="A26" s="10"/>
      <c r="B26" s="306" t="str">
        <f>IF(AND(C3&lt;4,C3&lt;&gt;"",F23&gt;0),IF(AND(D26&gt;0,F26&gt;0),"Ext. Kinderbetreuung (max.40.00/ganzer Arbeitstag)    pro Monat:","Ext. Kinderbetreuung (max.40.00/ganzer Arbeitstag)       pro Jahr:"),"---")</f>
        <v>---</v>
      </c>
      <c r="C26" s="307"/>
      <c r="D26" s="133"/>
      <c r="E26" s="35" t="str">
        <f>IF(F26&gt;0,"x","")</f>
        <v/>
      </c>
      <c r="F26" s="143"/>
      <c r="G26" s="293" t="str">
        <f>IF(D26&gt;0,"Bemerkungen","")</f>
        <v/>
      </c>
      <c r="H26" s="294"/>
      <c r="I26" s="139">
        <f>IF(C3&lt;4,IF(F26="",D26,D26*F26),0)</f>
        <v>0</v>
      </c>
      <c r="J26" s="212"/>
      <c r="K26" s="214"/>
      <c r="L26" s="212"/>
      <c r="M26" s="212"/>
      <c r="N26" s="212"/>
      <c r="O26" s="212"/>
      <c r="P26" s="212"/>
      <c r="Q26" s="212"/>
      <c r="R26" s="212"/>
    </row>
    <row r="27" spans="1:18" s="88" customFormat="1" ht="25.5" customHeight="1" x14ac:dyDescent="0.25">
      <c r="A27" s="10"/>
      <c r="B27" s="37" t="s">
        <v>9</v>
      </c>
      <c r="C27" s="13"/>
      <c r="D27" s="13"/>
      <c r="E27" s="38"/>
      <c r="F27" s="39"/>
      <c r="G27" s="13"/>
      <c r="H27" s="40"/>
      <c r="I27" s="140">
        <f>IF(OR(C3=4),VLOOKUP(C3,D2:P5,8,0),SUM(I21:I26))</f>
        <v>0</v>
      </c>
      <c r="J27" s="212"/>
      <c r="K27" s="212"/>
      <c r="L27" s="212"/>
      <c r="M27" s="212"/>
      <c r="N27" s="212"/>
      <c r="O27" s="212"/>
      <c r="P27" s="212"/>
      <c r="Q27" s="212"/>
      <c r="R27" s="212"/>
    </row>
    <row r="28" spans="1:18" s="88" customFormat="1" ht="13" x14ac:dyDescent="0.3">
      <c r="A28" s="24" t="s">
        <v>19</v>
      </c>
      <c r="B28" s="102" t="s">
        <v>29</v>
      </c>
      <c r="C28" s="42"/>
      <c r="D28" s="10"/>
      <c r="E28" s="11"/>
      <c r="F28" s="43"/>
      <c r="G28" s="10"/>
      <c r="H28" s="26"/>
      <c r="I28" s="26"/>
      <c r="J28" s="212"/>
      <c r="K28" s="212"/>
      <c r="L28" s="212"/>
      <c r="M28" s="212"/>
      <c r="N28" s="212"/>
      <c r="O28" s="212"/>
      <c r="P28" s="212"/>
      <c r="Q28" s="212"/>
      <c r="R28" s="212"/>
    </row>
    <row r="29" spans="1:18" s="88" customFormat="1" ht="13" x14ac:dyDescent="0.3">
      <c r="A29" s="24"/>
      <c r="B29" s="28" t="str">
        <f>IF(C3&lt;4,IF(B10="Anspruchsberechtigte:","Brutto-Erwerbseinkommen Berechtigte","Brutto-Erwerbseinkommen Berechtigter"),"Zusatzeinkommen (z.B. Ferienjob)")</f>
        <v>Brutto-Erwerbseinkommen Berechtigte</v>
      </c>
      <c r="C29" s="44" t="s">
        <v>14</v>
      </c>
      <c r="D29" s="29"/>
      <c r="E29" s="30"/>
      <c r="F29" s="45" t="s">
        <v>15</v>
      </c>
      <c r="G29" s="29"/>
      <c r="H29" s="32"/>
      <c r="I29" s="26"/>
      <c r="J29" s="212"/>
      <c r="K29" s="212"/>
      <c r="L29" s="212"/>
      <c r="M29" s="212"/>
      <c r="N29" s="212"/>
      <c r="O29" s="212"/>
      <c r="P29" s="212"/>
      <c r="Q29" s="212"/>
      <c r="R29" s="212"/>
    </row>
    <row r="30" spans="1:18" s="88" customFormat="1" x14ac:dyDescent="0.25">
      <c r="A30" s="10"/>
      <c r="B30" s="245"/>
      <c r="C30" s="175"/>
      <c r="D30" s="144" t="str">
        <f>IF(C30&gt;0,IF(F30&gt;0,"pro Monat","pro Jahr"),"")</f>
        <v/>
      </c>
      <c r="E30" s="30" t="str">
        <f>IF(F30&lt;&gt;0,"x","")</f>
        <v/>
      </c>
      <c r="F30" s="178"/>
      <c r="G30" s="99" t="str">
        <f>IF(F30=13,"inkl. 13. Monatslohn","")</f>
        <v/>
      </c>
      <c r="H30" s="135">
        <f>IF(C3&lt;&gt;"",IF(F30="",C30,C30*F30),0)</f>
        <v>0</v>
      </c>
      <c r="I30" s="26"/>
      <c r="J30" s="212"/>
      <c r="K30" s="212"/>
      <c r="L30" s="212"/>
      <c r="M30" s="212"/>
      <c r="N30" s="212"/>
      <c r="O30" s="212"/>
      <c r="P30" s="212"/>
      <c r="Q30" s="212"/>
      <c r="R30" s="212"/>
    </row>
    <row r="31" spans="1:18" s="88" customFormat="1" x14ac:dyDescent="0.25">
      <c r="A31" s="10"/>
      <c r="B31" s="174"/>
      <c r="C31" s="175"/>
      <c r="D31" s="144" t="str">
        <f>IF(C31&gt;0,IF(F31&gt;0,"pro Monat","pro Jahr"),"")</f>
        <v/>
      </c>
      <c r="E31" s="30" t="str">
        <f>IF(F31&lt;&gt;0,"x","")</f>
        <v/>
      </c>
      <c r="F31" s="178"/>
      <c r="G31" s="99" t="str">
        <f>IF(F31=13,"inkl. 13. Monatslohn","")</f>
        <v/>
      </c>
      <c r="H31" s="135">
        <f>IF(C3&lt;&gt;"",IF(F31="",C31,C31*F31),0)</f>
        <v>0</v>
      </c>
      <c r="I31" s="26"/>
      <c r="J31" s="212"/>
      <c r="K31" s="212"/>
      <c r="L31" s="212"/>
      <c r="M31" s="212"/>
      <c r="N31" s="212"/>
      <c r="O31" s="212"/>
      <c r="P31" s="212"/>
      <c r="Q31" s="212"/>
      <c r="R31" s="212"/>
    </row>
    <row r="32" spans="1:18" s="88" customFormat="1" x14ac:dyDescent="0.25">
      <c r="A32" s="10"/>
      <c r="B32" s="176"/>
      <c r="C32" s="177"/>
      <c r="D32" s="145" t="str">
        <f>IF(C32&gt;0,IF(F32&gt;0,"pro Monat","pro Jahr"),"")</f>
        <v/>
      </c>
      <c r="E32" s="46" t="str">
        <f>IF(F32&lt;&gt;0,"x","")</f>
        <v/>
      </c>
      <c r="F32" s="179"/>
      <c r="G32" s="100" t="str">
        <f>IF(F32=13,"inkl. 13. Monatslohn","")</f>
        <v/>
      </c>
      <c r="H32" s="130">
        <f>IF(C3&lt;&gt;"",IF(F32="",C32,C32*F32),0)</f>
        <v>0</v>
      </c>
      <c r="I32" s="137">
        <f>IF(C3&lt;&gt;"",SUM(H30:H32),0)</f>
        <v>0</v>
      </c>
      <c r="J32" s="212"/>
      <c r="K32" s="212"/>
      <c r="L32" s="212"/>
      <c r="M32" s="212"/>
      <c r="N32" s="212"/>
      <c r="O32" s="212"/>
      <c r="P32" s="212"/>
      <c r="Q32" s="212"/>
      <c r="R32" s="212"/>
    </row>
    <row r="33" spans="1:18" s="88" customFormat="1" ht="25.5" customHeight="1" x14ac:dyDescent="0.3">
      <c r="A33" s="24" t="str">
        <f>IF(OR(C3="",C3=2),"1c)","")</f>
        <v>1c)</v>
      </c>
      <c r="B33" s="126" t="str">
        <f>IF(B10="Anspruchsberechtigte:","Brutto-Erwerbseinkommen Lebenspartner","Brutto-Erwerbseinkommen Lebenspartnerin")</f>
        <v>Brutto-Erwerbseinkommen Lebenspartner</v>
      </c>
      <c r="C33" s="44" t="s">
        <v>26</v>
      </c>
      <c r="D33" s="29"/>
      <c r="E33" s="30"/>
      <c r="F33" s="45" t="s">
        <v>15</v>
      </c>
      <c r="G33" s="29"/>
      <c r="H33" s="32"/>
      <c r="I33" s="27"/>
      <c r="J33" s="212"/>
      <c r="K33" s="212"/>
      <c r="L33" s="212"/>
      <c r="M33" s="212"/>
      <c r="N33" s="212"/>
      <c r="O33" s="212"/>
      <c r="P33" s="212"/>
      <c r="Q33" s="212"/>
      <c r="R33" s="212"/>
    </row>
    <row r="34" spans="1:18" s="88" customFormat="1" ht="12.75" customHeight="1" x14ac:dyDescent="0.25">
      <c r="A34" s="10"/>
      <c r="B34" s="174"/>
      <c r="C34" s="175"/>
      <c r="D34" s="144" t="str">
        <f>IF(C34&gt;0,IF(F34&gt;0,"pro Monat","pro Jahr"),"")</f>
        <v/>
      </c>
      <c r="E34" s="30" t="str">
        <f>IF(F34&lt;&gt;0,"x","")</f>
        <v/>
      </c>
      <c r="F34" s="180"/>
      <c r="G34" s="99" t="str">
        <f>IF(F34=13,"inkl. 13. Monatslohn","")</f>
        <v/>
      </c>
      <c r="H34" s="135">
        <f>IF(C3=2,IF(F34="",C34,C34*F34),0)</f>
        <v>0</v>
      </c>
      <c r="I34" s="26"/>
      <c r="J34" s="212"/>
      <c r="K34" s="212"/>
      <c r="L34" s="212"/>
      <c r="M34" s="212"/>
      <c r="N34" s="212"/>
      <c r="O34" s="212"/>
      <c r="P34" s="212"/>
      <c r="Q34" s="212"/>
      <c r="R34" s="212"/>
    </row>
    <row r="35" spans="1:18" s="88" customFormat="1" ht="12.75" customHeight="1" x14ac:dyDescent="0.25">
      <c r="A35" s="10"/>
      <c r="B35" s="174"/>
      <c r="C35" s="175"/>
      <c r="D35" s="144" t="str">
        <f>IF(C35&gt;0,IF(F35&gt;0,"pro Monat","pro Jahr"),"")</f>
        <v/>
      </c>
      <c r="E35" s="30" t="str">
        <f>IF(F35&lt;&gt;0,"x","")</f>
        <v/>
      </c>
      <c r="F35" s="180"/>
      <c r="G35" s="99" t="str">
        <f>IF(F35=13,"inkl. 13. Monatslohn","")</f>
        <v/>
      </c>
      <c r="H35" s="135">
        <f>IF(C3=2,IF(F35="",C35,C35*F35),0)</f>
        <v>0</v>
      </c>
      <c r="I35" s="26"/>
      <c r="J35" s="212"/>
      <c r="K35" s="212"/>
      <c r="L35" s="212"/>
      <c r="M35" s="212"/>
      <c r="N35" s="212"/>
      <c r="O35" s="212"/>
      <c r="P35" s="212"/>
      <c r="Q35" s="212"/>
      <c r="R35" s="212"/>
    </row>
    <row r="36" spans="1:18" s="88" customFormat="1" ht="12.75" customHeight="1" x14ac:dyDescent="0.25">
      <c r="A36" s="10"/>
      <c r="B36" s="176"/>
      <c r="C36" s="177"/>
      <c r="D36" s="145" t="str">
        <f>IF(C36&gt;0,IF(F36&gt;0,"pro Monat","pro Jahr"),"")</f>
        <v/>
      </c>
      <c r="E36" s="46" t="str">
        <f>IF(F36&lt;&gt;0,"x","")</f>
        <v/>
      </c>
      <c r="F36" s="181"/>
      <c r="G36" s="100" t="str">
        <f>IF(F36=13,"inkl. 13. Monatslohn","")</f>
        <v/>
      </c>
      <c r="H36" s="130">
        <f>IF(C3=2,IF(F36="",C36,C36*F36),0)</f>
        <v>0</v>
      </c>
      <c r="I36" s="137">
        <f>IF(C3=2,SUM(H34:H36),0)</f>
        <v>0</v>
      </c>
      <c r="J36" s="212"/>
      <c r="K36" s="212"/>
      <c r="L36" s="212"/>
      <c r="M36" s="212"/>
      <c r="N36" s="212"/>
      <c r="O36" s="212"/>
      <c r="P36" s="212"/>
      <c r="Q36" s="212"/>
      <c r="R36" s="212"/>
    </row>
    <row r="37" spans="1:18" s="88" customFormat="1" ht="25.5" customHeight="1" x14ac:dyDescent="0.4">
      <c r="A37" s="24" t="str">
        <f>IF(OR(C3="",C3=2),"1d)","1c)")</f>
        <v>1d)</v>
      </c>
      <c r="B37" s="41" t="s">
        <v>25</v>
      </c>
      <c r="C37" s="57" t="s">
        <v>16</v>
      </c>
      <c r="D37" s="56" t="s">
        <v>13</v>
      </c>
      <c r="E37" s="30"/>
      <c r="F37" s="55" t="s">
        <v>17</v>
      </c>
      <c r="G37" s="93" t="str">
        <f>IF(SUM(F23:F25)&lt;&gt;SUM(F38:F40),"&lt; richtig ausfüllen","")</f>
        <v/>
      </c>
      <c r="H37" s="32"/>
      <c r="I37" s="26"/>
      <c r="J37" s="212"/>
      <c r="K37" s="212"/>
      <c r="L37" s="212"/>
      <c r="M37" s="212"/>
      <c r="N37" s="212"/>
      <c r="O37" s="212"/>
      <c r="P37" s="212"/>
      <c r="Q37" s="212"/>
      <c r="R37" s="212"/>
    </row>
    <row r="38" spans="1:18" s="88" customFormat="1" x14ac:dyDescent="0.25">
      <c r="A38" s="10"/>
      <c r="B38" s="51" t="str">
        <f>IF(AND(F38&gt;0,C38=0),"KZ werden NICHT von Berechtigter bezogen",IF(COUNTA(D12:F15)&gt;1,"KZ für Kinder mit Anspruch","KZ für Kind mit Anspruch"))</f>
        <v>KZ für Kind mit Anspruch</v>
      </c>
      <c r="C38" s="182"/>
      <c r="D38" s="146">
        <f>12*C38</f>
        <v>0</v>
      </c>
      <c r="E38" s="34" t="str">
        <f t="shared" ref="E38:E44" si="1">IF(F38&lt;&gt;0,"x","")</f>
        <v/>
      </c>
      <c r="F38" s="184"/>
      <c r="G38" s="58" t="str">
        <f>IF(F38=0,"",IF(F38&gt;1,"Kinder","Kind"))</f>
        <v/>
      </c>
      <c r="H38" s="134">
        <f>IF(C3&lt;4,D38*F38,0)</f>
        <v>0</v>
      </c>
      <c r="I38" s="26"/>
      <c r="J38" s="212"/>
      <c r="K38" s="212"/>
      <c r="L38" s="212"/>
      <c r="M38" s="212"/>
      <c r="N38" s="212"/>
      <c r="O38" s="212"/>
      <c r="P38" s="212"/>
      <c r="Q38" s="212"/>
      <c r="R38" s="212"/>
    </row>
    <row r="39" spans="1:18" s="88" customFormat="1" x14ac:dyDescent="0.25">
      <c r="A39" s="10"/>
      <c r="B39" s="51" t="str">
        <f>IF(AND(F39&gt;0,C39=0),"KZ werden NICHT von Berechtigter bezogen",IF(COUNTA(D16:F19)&gt;0,IF(COUNTA(D16:F19)&gt;1,"KZ für Kinder ohne Anspruch","KZ für Kind ohne Anspruch"),"---"))</f>
        <v>---</v>
      </c>
      <c r="C39" s="182"/>
      <c r="D39" s="146">
        <f>12*C39</f>
        <v>0</v>
      </c>
      <c r="E39" s="34" t="str">
        <f t="shared" si="1"/>
        <v/>
      </c>
      <c r="F39" s="184"/>
      <c r="G39" s="58" t="str">
        <f>IF(F39=0,"",IF(F39&gt;1,"Kinder","Kind"))</f>
        <v/>
      </c>
      <c r="H39" s="134">
        <f>IF(C3&lt;4,D39*F39,0)</f>
        <v>0</v>
      </c>
      <c r="I39" s="26"/>
      <c r="J39" s="212"/>
      <c r="K39" s="212"/>
      <c r="L39" s="212"/>
      <c r="M39" s="212"/>
      <c r="N39" s="212"/>
      <c r="O39" s="212"/>
      <c r="P39" s="212"/>
      <c r="Q39" s="212"/>
      <c r="R39" s="212"/>
    </row>
    <row r="40" spans="1:18" s="88" customFormat="1" x14ac:dyDescent="0.25">
      <c r="A40" s="10"/>
      <c r="B40" s="52" t="str">
        <f>IF(AND(F40&gt;0,C40=0),"Die AZ werden NICHT von Berechtigter bezogen",IF(SUM(F23:F25)=SUM(F38:F39),"","AZ für Kinder mit und ohne Anspruch"))</f>
        <v/>
      </c>
      <c r="C40" s="183"/>
      <c r="D40" s="147">
        <f>12*C40</f>
        <v>0</v>
      </c>
      <c r="E40" s="46" t="str">
        <f t="shared" si="1"/>
        <v/>
      </c>
      <c r="F40" s="181"/>
      <c r="G40" s="59" t="str">
        <f>IF(F40=0,"",IF(F40&gt;1,"Kinder","Kind"))</f>
        <v/>
      </c>
      <c r="H40" s="130">
        <f>IF(C3&lt;&gt;"",D40*F40,0)</f>
        <v>0</v>
      </c>
      <c r="I40" s="137">
        <f>SUM(H38:H40)</f>
        <v>0</v>
      </c>
      <c r="J40" s="212"/>
      <c r="K40" s="212"/>
      <c r="L40" s="212"/>
      <c r="M40" s="212"/>
      <c r="N40" s="212"/>
      <c r="O40" s="212"/>
      <c r="P40" s="212"/>
      <c r="Q40" s="212"/>
      <c r="R40" s="212"/>
    </row>
    <row r="41" spans="1:18" s="88" customFormat="1" ht="25.5" customHeight="1" x14ac:dyDescent="0.3">
      <c r="A41" s="24" t="str">
        <f>IF(OR(C3="",C3=2),"1e)","1d)")</f>
        <v>1e)</v>
      </c>
      <c r="B41" s="53" t="str">
        <f>IF(C3&lt;4,"andere Einkünfte","andere Einkünfte (z. B. Unterhalt von Eltern)")</f>
        <v>andere Einkünfte</v>
      </c>
      <c r="C41" s="44" t="s">
        <v>26</v>
      </c>
      <c r="D41" s="54"/>
      <c r="E41" s="30"/>
      <c r="F41" s="55" t="s">
        <v>15</v>
      </c>
      <c r="G41" s="29"/>
      <c r="H41" s="32"/>
      <c r="I41" s="27"/>
      <c r="J41" s="212"/>
      <c r="K41" s="212"/>
      <c r="L41" s="212"/>
      <c r="M41" s="212"/>
      <c r="N41" s="212"/>
      <c r="O41" s="212"/>
      <c r="P41" s="212"/>
      <c r="Q41" s="212"/>
      <c r="R41" s="212"/>
    </row>
    <row r="42" spans="1:18" s="88" customFormat="1" x14ac:dyDescent="0.25">
      <c r="A42" s="10"/>
      <c r="B42" s="246"/>
      <c r="C42" s="186"/>
      <c r="D42" s="48" t="str">
        <f>IF(C42&gt;0,IF(F42&gt;0,"pro Monat","pro Jahr"),"")</f>
        <v/>
      </c>
      <c r="E42" s="34" t="str">
        <f t="shared" si="1"/>
        <v/>
      </c>
      <c r="F42" s="189"/>
      <c r="G42" s="190"/>
      <c r="H42" s="135">
        <f>IF(C3&lt;&gt;"",IF(F42="",C42,C42*F42),0)</f>
        <v>0</v>
      </c>
      <c r="I42" s="27"/>
      <c r="J42" s="212"/>
      <c r="K42" s="212"/>
      <c r="L42" s="212"/>
      <c r="M42" s="212"/>
      <c r="N42" s="212"/>
      <c r="O42" s="212"/>
      <c r="P42" s="212"/>
      <c r="Q42" s="212"/>
      <c r="R42" s="212"/>
    </row>
    <row r="43" spans="1:18" s="88" customFormat="1" x14ac:dyDescent="0.25">
      <c r="A43" s="10"/>
      <c r="B43" s="185"/>
      <c r="C43" s="186"/>
      <c r="D43" s="48" t="str">
        <f>IF(C43&gt;0,IF(F43&gt;0,"pro Monat","pro Jahr"),"")</f>
        <v/>
      </c>
      <c r="E43" s="34" t="str">
        <f t="shared" si="1"/>
        <v/>
      </c>
      <c r="F43" s="189"/>
      <c r="G43" s="190"/>
      <c r="H43" s="135">
        <f>IF(C3&lt;&gt;"",IF(F43="",C43,C43*F43),0)</f>
        <v>0</v>
      </c>
      <c r="I43" s="27"/>
      <c r="J43" s="212"/>
      <c r="K43" s="212"/>
      <c r="L43" s="212"/>
      <c r="M43" s="212"/>
      <c r="N43" s="212"/>
      <c r="O43" s="212"/>
      <c r="P43" s="212"/>
      <c r="Q43" s="212"/>
      <c r="R43" s="212"/>
    </row>
    <row r="44" spans="1:18" s="88" customFormat="1" x14ac:dyDescent="0.25">
      <c r="A44" s="10"/>
      <c r="B44" s="187"/>
      <c r="C44" s="188"/>
      <c r="D44" s="49" t="str">
        <f>IF(C44&gt;0,IF(F44&gt;0,"pro Monat","pro Jahr"),"")</f>
        <v/>
      </c>
      <c r="E44" s="46" t="str">
        <f t="shared" si="1"/>
        <v/>
      </c>
      <c r="F44" s="179"/>
      <c r="G44" s="100"/>
      <c r="H44" s="130">
        <f>IF(C3&lt;&gt;"",IF(F44="",C44,C44*F44),0)</f>
        <v>0</v>
      </c>
      <c r="I44" s="137">
        <f>SUM(H42:H44)</f>
        <v>0</v>
      </c>
      <c r="J44" s="212"/>
      <c r="K44" s="212"/>
      <c r="L44" s="212"/>
      <c r="M44" s="212"/>
      <c r="N44" s="212"/>
      <c r="O44" s="212"/>
      <c r="P44" s="212"/>
      <c r="Q44" s="212"/>
      <c r="R44" s="212"/>
    </row>
    <row r="45" spans="1:18" ht="13" x14ac:dyDescent="0.3">
      <c r="A45" s="24" t="str">
        <f>IF(OR(C3="",C3=2),"1f)","1e)")</f>
        <v>1f)</v>
      </c>
      <c r="B45" s="89" t="s">
        <v>68</v>
      </c>
      <c r="C45" s="22" t="s">
        <v>35</v>
      </c>
      <c r="D45" s="90"/>
      <c r="E45" s="64"/>
      <c r="F45" s="64"/>
      <c r="G45" s="154">
        <f>IF(C3="",0,IF(I59&gt;G46+10,I59,"kein ausreichendes Vermögen"))</f>
        <v>0</v>
      </c>
      <c r="H45" s="27"/>
      <c r="I45" s="27"/>
      <c r="J45" s="200"/>
      <c r="K45" s="200"/>
      <c r="L45" s="200"/>
      <c r="M45" s="200"/>
      <c r="N45" s="200"/>
      <c r="O45" s="200"/>
      <c r="P45" s="200"/>
      <c r="Q45" s="200"/>
      <c r="R45" s="200"/>
    </row>
    <row r="46" spans="1:18" x14ac:dyDescent="0.25">
      <c r="A46" s="10"/>
      <c r="B46" s="22"/>
      <c r="C46" s="22" t="s">
        <v>51</v>
      </c>
      <c r="D46" s="90"/>
      <c r="E46" s="64"/>
      <c r="F46" s="64"/>
      <c r="G46" s="155">
        <f>IF(C3="",0,IF(I59&gt;0,VLOOKUP(C3,D2:P5,13,0),0))</f>
        <v>0</v>
      </c>
      <c r="H46" s="27"/>
      <c r="I46" s="27"/>
      <c r="J46" s="200"/>
      <c r="K46" s="200"/>
      <c r="L46" s="200"/>
      <c r="M46" s="200"/>
      <c r="N46" s="200"/>
      <c r="O46" s="200"/>
      <c r="P46" s="200"/>
      <c r="Q46" s="200"/>
      <c r="R46" s="200"/>
    </row>
    <row r="47" spans="1:18" x14ac:dyDescent="0.25">
      <c r="A47" s="10"/>
      <c r="B47" s="22"/>
      <c r="C47" s="22" t="s">
        <v>36</v>
      </c>
      <c r="D47" s="90"/>
      <c r="E47" s="64"/>
      <c r="F47" s="64"/>
      <c r="G47" s="156">
        <f>IF(ISERROR(G45-G46),0,G45-G46)</f>
        <v>0</v>
      </c>
      <c r="H47" s="91" t="str">
        <f>IF(G47&gt;0,"   :   15    =","")</f>
        <v/>
      </c>
      <c r="I47" s="137">
        <f>ROUND(G47/15,0)</f>
        <v>0</v>
      </c>
      <c r="J47" s="200"/>
      <c r="K47" s="200"/>
      <c r="L47" s="200"/>
      <c r="M47" s="200"/>
      <c r="N47" s="200"/>
      <c r="O47" s="200"/>
      <c r="P47" s="200"/>
      <c r="Q47" s="200"/>
      <c r="R47" s="200"/>
    </row>
    <row r="48" spans="1:18" s="88" customFormat="1" ht="13" x14ac:dyDescent="0.3">
      <c r="A48" s="10"/>
      <c r="B48" s="103" t="s">
        <v>22</v>
      </c>
      <c r="C48" s="60"/>
      <c r="D48" s="62"/>
      <c r="E48" s="61"/>
      <c r="F48" s="316" t="str">
        <f>IF(I48&gt;I27,"Einkommensgrenze überschritten &gt;","")</f>
        <v/>
      </c>
      <c r="G48" s="317"/>
      <c r="H48" s="317"/>
      <c r="I48" s="157">
        <f>SUM(I29:I47)</f>
        <v>0</v>
      </c>
      <c r="J48" s="212"/>
      <c r="K48" s="214"/>
      <c r="L48" s="212"/>
      <c r="M48" s="212"/>
      <c r="N48" s="212"/>
      <c r="O48" s="212"/>
      <c r="P48" s="212"/>
      <c r="Q48" s="212"/>
      <c r="R48" s="212"/>
    </row>
    <row r="49" spans="1:18" s="88" customFormat="1" ht="27.75" customHeight="1" thickBot="1" x14ac:dyDescent="0.3">
      <c r="A49" s="50"/>
      <c r="B49" s="366" t="str">
        <f>IF(OR(C3=1,C3=3),"max. bevorschussbarer Betrag (Einkommensgrenze zzgl. Zuschlag zum Erwerbseinkommen &amp; Kinderzuschlag, abzgl. berechnetes Einkommen)",IF(C3=4,"max. bevorschussbarer Betrag (Einkommensgrenze abzgl. berechnetes Einkommen)","max. bevorschussbarer Betrag (Einkommensgrenze zzgl. Kinderzuschlag, abzgl. berechnetes Einkommen)"))</f>
        <v>max. bevorschussbarer Betrag (Einkommensgrenze zzgl. Kinderzuschlag, abzgl. berechnetes Einkommen)</v>
      </c>
      <c r="C49" s="367"/>
      <c r="D49" s="367"/>
      <c r="E49" s="368"/>
      <c r="F49" s="368"/>
      <c r="G49" s="368"/>
      <c r="H49" s="368"/>
      <c r="I49" s="158" t="str">
        <f>IF(ROUNDDOWN($I$27-$I$48,0)&lt;1,"0.00",ROUNDDOWN($I$27-$I$48,0))</f>
        <v>0.00</v>
      </c>
      <c r="J49" s="212"/>
      <c r="K49" s="215"/>
      <c r="L49" s="212"/>
      <c r="M49" s="212"/>
      <c r="N49" s="212"/>
      <c r="O49" s="212"/>
      <c r="P49" s="212"/>
      <c r="Q49" s="212"/>
      <c r="R49" s="212"/>
    </row>
    <row r="50" spans="1:18" s="88" customFormat="1" ht="15.5" x14ac:dyDescent="0.35">
      <c r="A50" s="25" t="s">
        <v>7</v>
      </c>
      <c r="B50" s="10"/>
      <c r="C50" s="320" t="str">
        <f>IF(SUM(I59)&gt;0,"","KEIN  VERMÖGEN AUSGEWIESEN")</f>
        <v>KEIN  VERMÖGEN AUSGEWIESEN</v>
      </c>
      <c r="D50" s="321"/>
      <c r="E50" s="321"/>
      <c r="F50" s="321"/>
      <c r="G50" s="321"/>
      <c r="H50" s="321"/>
      <c r="I50" s="26"/>
      <c r="J50" s="212"/>
      <c r="K50" s="212"/>
      <c r="L50" s="212"/>
      <c r="M50" s="212"/>
      <c r="N50" s="212"/>
      <c r="O50" s="212"/>
      <c r="P50" s="212"/>
      <c r="Q50" s="212"/>
      <c r="R50" s="212"/>
    </row>
    <row r="51" spans="1:18" s="97" customFormat="1" ht="18.649999999999999" customHeight="1" x14ac:dyDescent="0.25">
      <c r="A51" s="15" t="s">
        <v>54</v>
      </c>
      <c r="B51" s="109" t="s">
        <v>69</v>
      </c>
      <c r="C51" s="107"/>
      <c r="D51" s="107"/>
      <c r="E51" s="107"/>
      <c r="F51" s="107"/>
      <c r="G51" s="107"/>
      <c r="H51" s="149">
        <f>IF(C3&lt;&gt;"",VLOOKUP(C3,D2:P5,11,0),0)</f>
        <v>0</v>
      </c>
      <c r="I51" s="110"/>
      <c r="J51" s="216"/>
      <c r="K51" s="216"/>
      <c r="L51" s="216"/>
      <c r="M51" s="216"/>
      <c r="N51" s="216"/>
      <c r="O51" s="216"/>
      <c r="P51" s="216"/>
      <c r="Q51" s="216"/>
      <c r="R51" s="216"/>
    </row>
    <row r="52" spans="1:18" s="97" customFormat="1" x14ac:dyDescent="0.25">
      <c r="A52" s="14"/>
      <c r="B52" s="296" t="str">
        <f>IF(AND(C3&lt;4,F52&lt;&gt;0),"Kinderzuschlag (mit Anspruch)","")</f>
        <v/>
      </c>
      <c r="C52" s="296"/>
      <c r="D52" s="148">
        <f>IF(C3&lt;&gt;"",IF(F52&gt;0,VLOOKUP(C3,D2:P5,12,0),0),0)</f>
        <v>0</v>
      </c>
      <c r="E52" s="35" t="str">
        <f>IF(F52&lt;&gt;0,"x","")</f>
        <v/>
      </c>
      <c r="F52" s="159">
        <f>IF(C3&lt;4,F23,0)</f>
        <v>0</v>
      </c>
      <c r="G52" s="108" t="str">
        <f>IF(F52=0,"",IF(F52&gt;1,"Kinder","Kind"))</f>
        <v/>
      </c>
      <c r="H52" s="150">
        <f>D52*F52</f>
        <v>0</v>
      </c>
      <c r="I52" s="110"/>
      <c r="J52" s="216"/>
      <c r="K52" s="216"/>
      <c r="L52" s="216"/>
      <c r="M52" s="216"/>
      <c r="N52" s="216"/>
      <c r="O52" s="216"/>
      <c r="P52" s="216"/>
      <c r="Q52" s="216"/>
      <c r="R52" s="216"/>
    </row>
    <row r="53" spans="1:18" s="97" customFormat="1" x14ac:dyDescent="0.25">
      <c r="A53" s="14"/>
      <c r="B53" s="296" t="str">
        <f>IF(AND(C3&lt;&gt;"",F53&lt;&gt;0),"Kinderzuschlag (ohne Anspruch)","---")</f>
        <v>---</v>
      </c>
      <c r="C53" s="296"/>
      <c r="D53" s="148">
        <f>IF(C3&lt;&gt;"",IF(F53&gt;0,VLOOKUP(C3,D2:P5,12,0),0),0)</f>
        <v>0</v>
      </c>
      <c r="E53" s="35" t="str">
        <f>IF(F53&lt;&gt;0,"x","")</f>
        <v/>
      </c>
      <c r="F53" s="159">
        <f>F24+F25</f>
        <v>0</v>
      </c>
      <c r="G53" s="108" t="str">
        <f>IF(F53=0,"",IF(F53&gt;1,"Kinder","Kind"))</f>
        <v/>
      </c>
      <c r="H53" s="150">
        <f>D53*F53</f>
        <v>0</v>
      </c>
      <c r="I53" s="110"/>
      <c r="J53" s="216"/>
      <c r="K53" s="216"/>
      <c r="L53" s="216"/>
      <c r="M53" s="216"/>
      <c r="N53" s="216"/>
      <c r="O53" s="216"/>
      <c r="P53" s="216"/>
      <c r="Q53" s="216"/>
      <c r="R53" s="216"/>
    </row>
    <row r="54" spans="1:18" s="97" customFormat="1" x14ac:dyDescent="0.25">
      <c r="A54" s="14"/>
      <c r="B54" s="369"/>
      <c r="C54" s="369"/>
      <c r="D54" s="191"/>
      <c r="E54" s="35" t="str">
        <f>IF(F54&lt;&gt;0,"x","")</f>
        <v/>
      </c>
      <c r="F54" s="192"/>
      <c r="G54" s="108"/>
      <c r="H54" s="151">
        <f>IF(F54="",D54,D54*F54)</f>
        <v>0</v>
      </c>
      <c r="I54" s="36"/>
      <c r="J54" s="216"/>
      <c r="K54" s="216"/>
      <c r="L54" s="216"/>
      <c r="M54" s="216"/>
      <c r="N54" s="216"/>
      <c r="O54" s="216"/>
      <c r="P54" s="216"/>
      <c r="Q54" s="216"/>
      <c r="R54" s="216"/>
    </row>
    <row r="55" spans="1:18" s="97" customFormat="1" ht="13" x14ac:dyDescent="0.25">
      <c r="A55" s="14"/>
      <c r="B55" s="111" t="s">
        <v>10</v>
      </c>
      <c r="C55" s="112"/>
      <c r="D55" s="113"/>
      <c r="E55" s="114"/>
      <c r="F55" s="115"/>
      <c r="G55" s="112"/>
      <c r="H55" s="116"/>
      <c r="I55" s="152">
        <f>SUM(H51:H54)</f>
        <v>0</v>
      </c>
      <c r="J55" s="216"/>
      <c r="K55" s="216"/>
      <c r="L55" s="216"/>
      <c r="M55" s="216"/>
      <c r="N55" s="216"/>
      <c r="O55" s="216"/>
      <c r="P55" s="216"/>
      <c r="Q55" s="216"/>
      <c r="R55" s="216"/>
    </row>
    <row r="56" spans="1:18" s="88" customFormat="1" ht="21" customHeight="1" x14ac:dyDescent="0.3">
      <c r="A56" s="24" t="str">
        <f>IF(I59&lt;&gt;0,"2b)","")</f>
        <v/>
      </c>
      <c r="B56" s="332" t="str">
        <f>IF(B10="Anspruchsberechtigte:","Reinvermögen Berechtigte","Reinvermögen Berechtigter")</f>
        <v>Reinvermögen Berechtigte</v>
      </c>
      <c r="C56" s="332"/>
      <c r="D56" s="332"/>
      <c r="E56" s="297"/>
      <c r="F56" s="297"/>
      <c r="G56" s="297"/>
      <c r="H56" s="193"/>
      <c r="I56" s="26"/>
      <c r="J56" s="212"/>
      <c r="K56" s="214"/>
      <c r="L56" s="212"/>
      <c r="M56" s="212"/>
      <c r="N56" s="212"/>
      <c r="O56" s="212"/>
      <c r="P56" s="212"/>
      <c r="Q56" s="212"/>
      <c r="R56" s="212"/>
    </row>
    <row r="57" spans="1:18" s="97" customFormat="1" ht="13" x14ac:dyDescent="0.25">
      <c r="A57" s="15" t="str">
        <f>IF(I59&lt;&gt;0,"2c)","")</f>
        <v/>
      </c>
      <c r="B57" s="311" t="str">
        <f>IF(B10="Anspruchsberechtigte:","Reinvermögen Ehe- / Konkubinatspartner","Reinvermögen Ehe- / Konkubinatspartnerin")</f>
        <v>Reinvermögen Ehe- / Konkubinatspartner</v>
      </c>
      <c r="C57" s="311"/>
      <c r="D57" s="311"/>
      <c r="E57" s="331"/>
      <c r="F57" s="331"/>
      <c r="G57" s="331"/>
      <c r="H57" s="194"/>
      <c r="I57" s="110"/>
      <c r="J57" s="216"/>
      <c r="K57" s="217"/>
      <c r="L57" s="216"/>
      <c r="M57" s="216"/>
      <c r="N57" s="216"/>
      <c r="O57" s="216"/>
      <c r="P57" s="216"/>
      <c r="Q57" s="216"/>
      <c r="R57" s="216"/>
    </row>
    <row r="58" spans="1:18" s="97" customFormat="1" ht="13" x14ac:dyDescent="0.25">
      <c r="A58" s="15" t="str">
        <f>IF(I59&lt;&gt;0,IF(OR(C3="",C3=2),"2d)","2c)"),"")</f>
        <v/>
      </c>
      <c r="B58" s="292" t="s">
        <v>12</v>
      </c>
      <c r="C58" s="292"/>
      <c r="D58" s="292"/>
      <c r="E58" s="328"/>
      <c r="F58" s="328"/>
      <c r="G58" s="328"/>
      <c r="H58" s="195"/>
      <c r="I58" s="117"/>
      <c r="J58" s="216"/>
      <c r="K58" s="216"/>
      <c r="L58" s="216"/>
      <c r="M58" s="216"/>
      <c r="N58" s="216"/>
      <c r="O58" s="216"/>
      <c r="P58" s="216"/>
      <c r="Q58" s="216"/>
      <c r="R58" s="216"/>
    </row>
    <row r="59" spans="1:18" s="88" customFormat="1" ht="25.5" customHeight="1" thickBot="1" x14ac:dyDescent="0.3">
      <c r="A59" s="50"/>
      <c r="B59" s="63" t="str">
        <f>IF(AND(C3&lt;&gt;"",I59&lt;&gt;0),"Total berechnetes Vermögen","")</f>
        <v/>
      </c>
      <c r="C59" s="65"/>
      <c r="D59" s="65"/>
      <c r="E59" s="329" t="str">
        <f>IF(I59&gt;I55,"Vermögensgrenze überschritten &gt;","")</f>
        <v/>
      </c>
      <c r="F59" s="330"/>
      <c r="G59" s="330"/>
      <c r="H59" s="330"/>
      <c r="I59" s="153">
        <f>SUM(H56:H58)</f>
        <v>0</v>
      </c>
      <c r="J59" s="212"/>
      <c r="K59" s="212"/>
      <c r="L59" s="212"/>
      <c r="M59" s="212"/>
      <c r="N59" s="212"/>
      <c r="O59" s="212"/>
      <c r="P59" s="212"/>
      <c r="Q59" s="212"/>
      <c r="R59" s="212"/>
    </row>
    <row r="60" spans="1:18" s="97" customFormat="1" ht="15.5" x14ac:dyDescent="0.25">
      <c r="A60" s="66" t="s">
        <v>8</v>
      </c>
      <c r="B60" s="14"/>
      <c r="C60" s="325" t="s">
        <v>27</v>
      </c>
      <c r="D60" s="14"/>
      <c r="E60" s="16"/>
      <c r="F60" s="14"/>
      <c r="G60" s="14"/>
      <c r="H60" s="298" t="s">
        <v>49</v>
      </c>
      <c r="I60" s="298" t="s">
        <v>50</v>
      </c>
      <c r="J60" s="216"/>
      <c r="K60" s="212"/>
      <c r="L60" s="212"/>
      <c r="M60" s="212"/>
      <c r="N60" s="212"/>
      <c r="O60" s="212"/>
      <c r="P60" s="212"/>
      <c r="Q60" s="216"/>
      <c r="R60" s="216"/>
    </row>
    <row r="61" spans="1:18" s="97" customFormat="1" ht="6.65" customHeight="1" x14ac:dyDescent="0.25">
      <c r="A61" s="14"/>
      <c r="B61" s="14"/>
      <c r="C61" s="326"/>
      <c r="D61" s="67"/>
      <c r="E61" s="16"/>
      <c r="F61" s="14"/>
      <c r="G61" s="70"/>
      <c r="H61" s="299"/>
      <c r="I61" s="299"/>
      <c r="J61" s="216"/>
      <c r="K61" s="212"/>
      <c r="L61" s="212"/>
      <c r="M61" s="212"/>
      <c r="N61" s="212"/>
      <c r="O61" s="212"/>
      <c r="P61" s="212"/>
      <c r="Q61" s="216"/>
      <c r="R61" s="216"/>
    </row>
    <row r="62" spans="1:18" s="97" customFormat="1" ht="13" x14ac:dyDescent="0.25">
      <c r="A62" s="15" t="s">
        <v>20</v>
      </c>
      <c r="B62" s="23" t="s">
        <v>37</v>
      </c>
      <c r="C62" s="327"/>
      <c r="D62" s="68"/>
      <c r="E62" s="72"/>
      <c r="F62" s="71"/>
      <c r="G62" s="71"/>
      <c r="H62" s="300"/>
      <c r="I62" s="300"/>
      <c r="J62" s="216"/>
      <c r="K62" s="212"/>
      <c r="L62" s="212"/>
      <c r="M62" s="212"/>
      <c r="N62" s="212"/>
      <c r="O62" s="212"/>
      <c r="P62" s="212"/>
      <c r="Q62" s="216"/>
      <c r="R62" s="216"/>
    </row>
    <row r="63" spans="1:18" s="97" customFormat="1" ht="16.899999999999999" customHeight="1" x14ac:dyDescent="0.25">
      <c r="A63" s="15"/>
      <c r="B63" s="309" t="str">
        <f>IF(C3&lt;4,D12&amp;" "&amp;G12,D10&amp;" "&amp;G10)</f>
        <v xml:space="preserve"> </v>
      </c>
      <c r="C63" s="322"/>
      <c r="D63" s="78">
        <f>IF(F63&gt;0,C63,0)</f>
        <v>0</v>
      </c>
      <c r="E63" s="79" t="str">
        <f>IF(F63&lt;&gt;0,"x","")</f>
        <v/>
      </c>
      <c r="F63" s="196"/>
      <c r="G63" s="314" t="str">
        <f>IF(AND(C63&gt;0,B63&lt;&gt;0),IF(AND(C63&gt;12*Vorgaben!A$35,F63=D64),"nicht indexiert.
maximale Waisenrente!",IF(F63=D64,"nicht indexiert",(IF(IF(D64&lt;&gt;0,(D63*F63)/D64,C63)/12&gt;Vorgaben!$A$35,"maximale Waisenrente!","indexiert gemäss Urteil")))),"")</f>
        <v/>
      </c>
      <c r="H63" s="324">
        <f>IF(D64&lt;&gt;0,IF((D63*F63)/D64&gt;12*Vorgaben!$A$35,12*Vorgaben!$A$35,((D63*F63)/D64)),IF(C63&gt;12*Vorgaben!$A$35,12*Vorgaben!$A$35,C63))</f>
        <v>0</v>
      </c>
      <c r="I63" s="324">
        <f>ROUND(H63/12,1)</f>
        <v>0</v>
      </c>
      <c r="J63" s="216"/>
      <c r="K63" s="212"/>
      <c r="L63" s="212"/>
      <c r="M63" s="212"/>
      <c r="N63" s="212"/>
      <c r="O63" s="212"/>
      <c r="P63" s="212"/>
      <c r="Q63" s="216"/>
      <c r="R63" s="216"/>
    </row>
    <row r="64" spans="1:18" s="97" customFormat="1" ht="16.899999999999999" customHeight="1" x14ac:dyDescent="0.25">
      <c r="A64" s="15"/>
      <c r="B64" s="309"/>
      <c r="C64" s="323"/>
      <c r="D64" s="301"/>
      <c r="E64" s="301"/>
      <c r="F64" s="301"/>
      <c r="G64" s="315"/>
      <c r="H64" s="289"/>
      <c r="I64" s="289"/>
      <c r="J64" s="216"/>
      <c r="K64" s="212"/>
      <c r="L64" s="212"/>
      <c r="M64" s="212"/>
      <c r="N64" s="212"/>
      <c r="O64" s="212"/>
      <c r="P64" s="212"/>
      <c r="Q64" s="218">
        <f>H63/12</f>
        <v>0</v>
      </c>
      <c r="R64" s="216"/>
    </row>
    <row r="65" spans="1:18" s="97" customFormat="1" ht="4" customHeight="1" x14ac:dyDescent="0.25">
      <c r="A65" s="15"/>
      <c r="B65" s="73"/>
      <c r="C65" s="80"/>
      <c r="D65" s="81"/>
      <c r="E65" s="67"/>
      <c r="F65" s="81"/>
      <c r="G65" s="105"/>
      <c r="H65" s="76"/>
      <c r="I65" s="76"/>
      <c r="J65" s="216"/>
      <c r="K65" s="212"/>
      <c r="L65" s="212"/>
      <c r="M65" s="212"/>
      <c r="N65" s="212"/>
      <c r="O65" s="212"/>
      <c r="P65" s="212"/>
      <c r="Q65" s="216"/>
      <c r="R65" s="216"/>
    </row>
    <row r="66" spans="1:18" s="97" customFormat="1" ht="16.899999999999999" customHeight="1" x14ac:dyDescent="0.25">
      <c r="A66" s="15"/>
      <c r="B66" s="309" t="str">
        <f>IF(C3&lt;4,D13&amp;" "&amp;G13,"")</f>
        <v xml:space="preserve"> </v>
      </c>
      <c r="C66" s="310">
        <f>IF(AND(C3&gt;0,C3&lt;4),IF(D13&lt;&gt;0,C63,0),0)</f>
        <v>0</v>
      </c>
      <c r="D66" s="82">
        <f>IF(F66&gt;0,C66,0)</f>
        <v>0</v>
      </c>
      <c r="E66" s="79" t="str">
        <f>IF(F66&lt;&gt;0,"x","")</f>
        <v/>
      </c>
      <c r="F66" s="196">
        <f>IF(C66&lt;&gt;0,F63,0)</f>
        <v>0</v>
      </c>
      <c r="G66" s="314" t="str">
        <f>IF(AND(C66&gt;0,B66&lt;&gt;0),IF(AND(C66&gt;12*Vorgaben!A$35,F66=D67),"nicht indexiert.
maximale Waisenrente!",IF(F66=D67,"nicht indexiert",(IF(IF(D67&lt;&gt;0,(D66*F66)/D67,C66)/12&gt;Vorgaben!$A$35,"maximale Waisenrente!","indexiert gemäss Urteil")))),"")</f>
        <v/>
      </c>
      <c r="H66" s="289">
        <f>IF(D67&lt;&gt;0,IF((D66*F66)/D67&gt;12*Vorgaben!$A$35,12*Vorgaben!$A$35,((D66*F66)/D67)),IF(C66&gt;12*Vorgaben!$A$35,12*Vorgaben!$A$35,C66))</f>
        <v>0</v>
      </c>
      <c r="I66" s="289">
        <f>ROUND(H66/12,1)</f>
        <v>0</v>
      </c>
      <c r="J66" s="216"/>
      <c r="K66" s="212"/>
      <c r="L66" s="212"/>
      <c r="M66" s="212"/>
      <c r="N66" s="212"/>
      <c r="O66" s="212"/>
      <c r="P66" s="212"/>
      <c r="Q66" s="216"/>
      <c r="R66" s="216"/>
    </row>
    <row r="67" spans="1:18" s="97" customFormat="1" ht="16.899999999999999" customHeight="1" x14ac:dyDescent="0.25">
      <c r="A67" s="15"/>
      <c r="B67" s="309"/>
      <c r="C67" s="310"/>
      <c r="D67" s="301">
        <f>IF(C66&lt;&gt;0,D64,0)</f>
        <v>0</v>
      </c>
      <c r="E67" s="301"/>
      <c r="F67" s="301"/>
      <c r="G67" s="315"/>
      <c r="H67" s="289"/>
      <c r="I67" s="289"/>
      <c r="J67" s="216"/>
      <c r="K67" s="212"/>
      <c r="L67" s="212"/>
      <c r="M67" s="212"/>
      <c r="N67" s="212"/>
      <c r="O67" s="212"/>
      <c r="P67" s="212"/>
      <c r="Q67" s="216"/>
      <c r="R67" s="216"/>
    </row>
    <row r="68" spans="1:18" s="97" customFormat="1" ht="4" customHeight="1" x14ac:dyDescent="0.25">
      <c r="A68" s="15"/>
      <c r="B68" s="73"/>
      <c r="C68" s="80"/>
      <c r="D68" s="83"/>
      <c r="E68" s="83"/>
      <c r="F68" s="83"/>
      <c r="G68" s="106"/>
      <c r="H68" s="76"/>
      <c r="I68" s="76"/>
      <c r="J68" s="216"/>
      <c r="K68" s="212"/>
      <c r="L68" s="212"/>
      <c r="M68" s="212"/>
      <c r="N68" s="212"/>
      <c r="O68" s="212"/>
      <c r="P68" s="212"/>
      <c r="Q68" s="216"/>
      <c r="R68" s="216"/>
    </row>
    <row r="69" spans="1:18" s="97" customFormat="1" ht="16.899999999999999" customHeight="1" x14ac:dyDescent="0.25">
      <c r="A69" s="15"/>
      <c r="B69" s="309" t="str">
        <f>IF(C3&lt;4,D14&amp;" "&amp;G14,"")</f>
        <v xml:space="preserve"> </v>
      </c>
      <c r="C69" s="310">
        <f>IF(AND(C3&gt;0,C3&lt;4),IF(D14&lt;&gt;0,C63,0),0)</f>
        <v>0</v>
      </c>
      <c r="D69" s="82">
        <f>IF(F69&gt;0,C69,0)</f>
        <v>0</v>
      </c>
      <c r="E69" s="79" t="str">
        <f>IF(F69&lt;&gt;0,"x","")</f>
        <v/>
      </c>
      <c r="F69" s="196">
        <f>IF(C69&lt;&gt;0,F63,0)</f>
        <v>0</v>
      </c>
      <c r="G69" s="314" t="str">
        <f>IF(AND(C69&gt;0,B69&lt;&gt;0),IF(AND(C69&gt;12*Vorgaben!A$35,F69=D70),"nicht indexiert.
maximale Waisenrente!",IF(F69=D70,"nicht indexiert",(IF(IF(D70&lt;&gt;0,(D69*F69)/D70,C69)/12&gt;Vorgaben!$A$35,"maximale Waisenrente!","indexiert gemäss Urteil")))),"")</f>
        <v/>
      </c>
      <c r="H69" s="289">
        <f>IF(D70&lt;&gt;0,IF((D69*F69)/D70&gt;12*Vorgaben!$A$35,12*Vorgaben!$A$35,((D69*F69)/D70)),IF(C69&gt;12*Vorgaben!$A$35,12*Vorgaben!$A$35,C69))</f>
        <v>0</v>
      </c>
      <c r="I69" s="289">
        <f>ROUND(H69/12,1)</f>
        <v>0</v>
      </c>
      <c r="J69" s="216"/>
      <c r="K69" s="212"/>
      <c r="L69" s="212"/>
      <c r="M69" s="212"/>
      <c r="N69" s="212"/>
      <c r="O69" s="212"/>
      <c r="P69" s="212"/>
      <c r="Q69" s="216"/>
      <c r="R69" s="216"/>
    </row>
    <row r="70" spans="1:18" s="97" customFormat="1" ht="16.899999999999999" customHeight="1" x14ac:dyDescent="0.25">
      <c r="A70" s="15"/>
      <c r="B70" s="309"/>
      <c r="C70" s="310"/>
      <c r="D70" s="301">
        <f>IF(C69&lt;&gt;0,D64,0)</f>
        <v>0</v>
      </c>
      <c r="E70" s="302"/>
      <c r="F70" s="302"/>
      <c r="G70" s="315"/>
      <c r="H70" s="289"/>
      <c r="I70" s="289"/>
      <c r="J70" s="216"/>
      <c r="K70" s="212"/>
      <c r="L70" s="212"/>
      <c r="M70" s="212"/>
      <c r="N70" s="212"/>
      <c r="O70" s="212"/>
      <c r="P70" s="212"/>
      <c r="Q70" s="216"/>
      <c r="R70" s="216"/>
    </row>
    <row r="71" spans="1:18" s="97" customFormat="1" ht="4" customHeight="1" x14ac:dyDescent="0.25">
      <c r="A71" s="15"/>
      <c r="B71" s="73"/>
      <c r="C71" s="16"/>
      <c r="D71" s="83"/>
      <c r="E71" s="84"/>
      <c r="F71" s="84"/>
      <c r="G71" s="104"/>
      <c r="H71" s="76"/>
      <c r="I71" s="76"/>
      <c r="J71" s="216"/>
      <c r="K71" s="212"/>
      <c r="L71" s="212"/>
      <c r="M71" s="212"/>
      <c r="N71" s="212"/>
      <c r="O71" s="212"/>
      <c r="P71" s="212"/>
      <c r="Q71" s="216"/>
      <c r="R71" s="216"/>
    </row>
    <row r="72" spans="1:18" s="97" customFormat="1" ht="16.899999999999999" customHeight="1" x14ac:dyDescent="0.25">
      <c r="A72" s="15"/>
      <c r="B72" s="308" t="str">
        <f>IF(C3&lt;4,D15&amp;" "&amp;G15,"")</f>
        <v xml:space="preserve"> </v>
      </c>
      <c r="C72" s="295">
        <f>IF(AND(C3&gt;0,C3&lt;4),IF(D15&lt;&gt;0,C63,0),0)</f>
        <v>0</v>
      </c>
      <c r="D72" s="82">
        <f>IF(F72&gt;0,C72,0)</f>
        <v>0</v>
      </c>
      <c r="E72" s="79" t="str">
        <f>IF(F72&lt;&gt;0,"x","")</f>
        <v/>
      </c>
      <c r="F72" s="196">
        <f>IF(C72&lt;&gt;0,F63,0)</f>
        <v>0</v>
      </c>
      <c r="G72" s="290" t="str">
        <f>IF(AND(C72&gt;0,B72&lt;&gt;0),IF(AND(C72&gt;12*Vorgaben!A$35,F72=D73),"nicht indexiert.
maximale Waisenrente!",IF(F72=D73,"nicht indexiert",(IF(IF(D73&lt;&gt;0,(D72*F72)/D73,C72)/12&gt;Vorgaben!$A$35,"maximale Waisenrente!","indexiert gemäss Urteil")))),"")</f>
        <v/>
      </c>
      <c r="H72" s="289">
        <f>IF(D73&lt;&gt;0,IF((D72*F72)/D73&gt;12*Vorgaben!$A$35,12*Vorgaben!$A$35,((D72*F72)/D73)),IF(C72&gt;12*Vorgaben!$A$35,12*Vorgaben!$A$35,C72))</f>
        <v>0</v>
      </c>
      <c r="I72" s="289">
        <f>ROUND(H72/12,1)</f>
        <v>0</v>
      </c>
      <c r="J72" s="216"/>
      <c r="K72" s="212"/>
      <c r="L72" s="212"/>
      <c r="M72" s="212"/>
      <c r="N72" s="212"/>
      <c r="O72" s="212"/>
      <c r="P72" s="212"/>
      <c r="Q72" s="216"/>
      <c r="R72" s="219"/>
    </row>
    <row r="73" spans="1:18" s="97" customFormat="1" ht="16.899999999999999" customHeight="1" x14ac:dyDescent="0.25">
      <c r="A73" s="15"/>
      <c r="B73" s="308"/>
      <c r="C73" s="295"/>
      <c r="D73" s="301">
        <f>IF(C72&lt;&gt;0,D64,0)</f>
        <v>0</v>
      </c>
      <c r="E73" s="302"/>
      <c r="F73" s="302"/>
      <c r="G73" s="291"/>
      <c r="H73" s="289"/>
      <c r="I73" s="289"/>
      <c r="J73" s="216"/>
      <c r="K73" s="212"/>
      <c r="L73" s="212"/>
      <c r="M73" s="212"/>
      <c r="N73" s="212"/>
      <c r="O73" s="212"/>
      <c r="P73" s="212"/>
      <c r="Q73" s="216"/>
      <c r="R73" s="216"/>
    </row>
    <row r="74" spans="1:18" s="97" customFormat="1" ht="7.5" customHeight="1" x14ac:dyDescent="0.25">
      <c r="A74" s="15"/>
      <c r="B74" s="73"/>
      <c r="C74" s="16"/>
      <c r="D74" s="85"/>
      <c r="E74" s="86"/>
      <c r="F74" s="86"/>
      <c r="G74" s="75"/>
      <c r="H74" s="365" t="s">
        <v>47</v>
      </c>
      <c r="I74" s="365" t="s">
        <v>48</v>
      </c>
      <c r="J74" s="216"/>
      <c r="K74" s="212"/>
      <c r="L74" s="212"/>
      <c r="M74" s="212"/>
      <c r="N74" s="212"/>
      <c r="O74" s="212"/>
      <c r="P74" s="212"/>
      <c r="Q74" s="216"/>
      <c r="R74" s="216"/>
    </row>
    <row r="75" spans="1:18" s="98" customFormat="1" ht="13" x14ac:dyDescent="0.3">
      <c r="A75" s="24" t="s">
        <v>21</v>
      </c>
      <c r="B75" s="74" t="s">
        <v>53</v>
      </c>
      <c r="C75" s="77"/>
      <c r="D75" s="77"/>
      <c r="E75" s="87"/>
      <c r="F75" s="77"/>
      <c r="G75" s="77"/>
      <c r="H75" s="300"/>
      <c r="I75" s="300"/>
      <c r="J75" s="213"/>
      <c r="K75" s="212"/>
      <c r="L75" s="212"/>
      <c r="M75" s="212"/>
      <c r="N75" s="212"/>
      <c r="O75" s="212"/>
      <c r="P75" s="212"/>
      <c r="Q75" s="213"/>
      <c r="R75" s="213"/>
    </row>
    <row r="76" spans="1:18" s="97" customFormat="1" ht="15" x14ac:dyDescent="0.25">
      <c r="A76" s="124" t="str">
        <f>IF(AND(I76&lt;=I77,A80="",A81=""),"è","")</f>
        <v>è</v>
      </c>
      <c r="B76" s="125" t="str">
        <f>"der Bevorschussung gemäss Rechtstitel"</f>
        <v>der Bevorschussung gemäss Rechtstitel</v>
      </c>
      <c r="C76" s="125" t="str">
        <f>IF(ISERROR(MATCH("*Waisenrente*",G63,0)),"",IF(AND(MATCH("*Waisenrente*",G63,0),A76&gt;""),"(reduziert auf Waisenrente, gemäss § 12 AmbVO)",""))</f>
        <v/>
      </c>
      <c r="D76" s="14"/>
      <c r="E76" s="16"/>
      <c r="F76" s="14"/>
      <c r="G76" s="14"/>
      <c r="H76" s="160">
        <f>SUM(H63:H72)</f>
        <v>0</v>
      </c>
      <c r="I76" s="162">
        <f>SUM(I63:I73)</f>
        <v>0</v>
      </c>
      <c r="J76" s="216"/>
      <c r="K76" s="217"/>
      <c r="L76" s="216"/>
      <c r="M76" s="216"/>
      <c r="N76" s="216"/>
      <c r="O76" s="216"/>
      <c r="P76" s="216"/>
      <c r="Q76" s="216"/>
      <c r="R76" s="216"/>
    </row>
    <row r="77" spans="1:18" s="97" customFormat="1" ht="15" x14ac:dyDescent="0.25">
      <c r="A77" s="124" t="str">
        <f>IF(OR(I76&gt;I77,A80&lt;&gt;"",A81&lt;&gt;""),"è","")</f>
        <v/>
      </c>
      <c r="B77" s="125" t="s">
        <v>52</v>
      </c>
      <c r="C77" s="14"/>
      <c r="D77" s="14"/>
      <c r="E77" s="16"/>
      <c r="F77" s="14"/>
      <c r="G77" s="14"/>
      <c r="H77" s="161" t="str">
        <f>IF(H76&gt;0,I49,"")</f>
        <v/>
      </c>
      <c r="I77" s="163" t="str">
        <f>IF(H77="0.00","0.00",IF(H76&gt;0,ROUND(H77/12,1),""))</f>
        <v/>
      </c>
      <c r="J77" s="216"/>
      <c r="K77" s="217"/>
      <c r="L77" s="216"/>
      <c r="M77" s="216"/>
      <c r="N77" s="216"/>
      <c r="O77" s="216"/>
      <c r="P77" s="216"/>
      <c r="Q77" s="216"/>
      <c r="R77" s="216"/>
    </row>
    <row r="78" spans="1:18" s="97" customFormat="1" ht="6" customHeight="1" thickBot="1" x14ac:dyDescent="0.3">
      <c r="A78" s="15"/>
      <c r="B78" s="14"/>
      <c r="C78" s="14"/>
      <c r="D78" s="14"/>
      <c r="E78" s="16"/>
      <c r="F78" s="14"/>
      <c r="G78" s="14"/>
      <c r="H78" s="162"/>
      <c r="I78" s="69"/>
      <c r="J78" s="216"/>
      <c r="K78" s="217"/>
      <c r="L78" s="216"/>
      <c r="M78" s="216"/>
      <c r="N78" s="216"/>
      <c r="O78" s="216"/>
      <c r="P78" s="216"/>
      <c r="Q78" s="216"/>
      <c r="R78" s="216"/>
    </row>
    <row r="79" spans="1:18" s="97" customFormat="1" ht="16" thickBot="1" x14ac:dyDescent="0.3">
      <c r="A79" s="278" t="str">
        <f>"Bevorschussung pro Monat"&amp;IF(AND(F63&lt;&gt;0,D64&lt;&gt;0,H79=I76),"  (inkl. Teuerung)","")</f>
        <v>Bevorschussung pro Monat</v>
      </c>
      <c r="B79" s="279"/>
      <c r="C79" s="279"/>
      <c r="D79" s="279"/>
      <c r="E79" s="122"/>
      <c r="F79" s="123" t="s">
        <v>46</v>
      </c>
      <c r="G79" s="122"/>
      <c r="H79" s="312" t="str">
        <f>IF(I49="0.00","0.00",IF(I59&gt;I55,"0.00",IF(OR(I55&gt;0)*(I49&gt;0)*F23&gt;0,ROUND((MIN(I76:I77)),1),0)))</f>
        <v>0.00</v>
      </c>
      <c r="I79" s="313"/>
      <c r="J79" s="216"/>
      <c r="K79" s="214"/>
      <c r="L79" s="212"/>
      <c r="M79" s="212"/>
      <c r="N79" s="212"/>
      <c r="O79" s="212"/>
      <c r="P79" s="212"/>
      <c r="Q79" s="216"/>
      <c r="R79" s="216"/>
    </row>
    <row r="80" spans="1:18" s="88" customFormat="1" ht="15.5" x14ac:dyDescent="0.35">
      <c r="A80" s="285" t="str">
        <f>IF(I48&gt;I27,"Es kann keine Bevorschussung gewährt werden, die Einkommensgrenze ist um Fr. "&amp;TEXT(ROUNDDOWN(I27-I48,0)*-1,"#'##.00;0.00")&amp;" überschritten","")</f>
        <v/>
      </c>
      <c r="B80" s="286"/>
      <c r="C80" s="286"/>
      <c r="D80" s="286"/>
      <c r="E80" s="286"/>
      <c r="F80" s="286"/>
      <c r="G80" s="286"/>
      <c r="H80" s="286"/>
      <c r="I80" s="286"/>
      <c r="J80" s="212"/>
      <c r="K80" s="212"/>
      <c r="L80" s="212"/>
      <c r="M80" s="212"/>
      <c r="N80" s="212"/>
      <c r="O80" s="212"/>
      <c r="P80" s="212"/>
      <c r="Q80" s="212"/>
      <c r="R80" s="212"/>
    </row>
    <row r="81" spans="1:18" s="88" customFormat="1" ht="16" thickBot="1" x14ac:dyDescent="0.4">
      <c r="A81" s="280" t="str">
        <f>IF(I59&gt;I55,"Es kann keine Bevorschussung gewährt werden, die Vermögenssgrenze ist um Fr. "&amp;TEXT(ROUNDDOWN(I59-I55,0),"#'##.00;0.00")&amp;" überschritten","")</f>
        <v/>
      </c>
      <c r="B81" s="281"/>
      <c r="C81" s="281"/>
      <c r="D81" s="281"/>
      <c r="E81" s="281"/>
      <c r="F81" s="281"/>
      <c r="G81" s="281"/>
      <c r="H81" s="281"/>
      <c r="I81" s="281"/>
      <c r="J81" s="212"/>
      <c r="K81" s="212"/>
      <c r="L81" s="212"/>
      <c r="M81" s="212"/>
      <c r="N81" s="212"/>
      <c r="O81" s="212"/>
      <c r="P81" s="212"/>
      <c r="Q81" s="212"/>
      <c r="R81" s="212"/>
    </row>
    <row r="82" spans="1:18" s="88" customFormat="1" x14ac:dyDescent="0.25">
      <c r="A82" s="200"/>
      <c r="B82" s="200"/>
      <c r="C82" s="200"/>
      <c r="D82" s="200"/>
      <c r="E82" s="209"/>
      <c r="F82" s="210"/>
      <c r="G82" s="200"/>
      <c r="H82" s="211"/>
      <c r="I82" s="211"/>
      <c r="J82" s="212"/>
      <c r="K82" s="212"/>
      <c r="L82" s="212"/>
      <c r="M82" s="212"/>
      <c r="N82" s="212"/>
      <c r="O82" s="212"/>
      <c r="P82" s="212"/>
      <c r="Q82" s="212"/>
      <c r="R82" s="212"/>
    </row>
    <row r="83" spans="1:18" ht="64.150000000000006" customHeight="1" x14ac:dyDescent="0.25">
      <c r="A83" s="303" t="s">
        <v>70</v>
      </c>
      <c r="B83" s="304"/>
      <c r="C83" s="305"/>
      <c r="D83" s="305"/>
      <c r="E83" s="305"/>
      <c r="F83" s="305"/>
      <c r="G83" s="305"/>
      <c r="H83" s="305"/>
      <c r="I83" s="305"/>
      <c r="J83" s="200"/>
      <c r="K83" s="212"/>
      <c r="L83" s="212"/>
      <c r="M83" s="212"/>
      <c r="N83" s="212"/>
      <c r="O83" s="212"/>
      <c r="P83" s="212"/>
      <c r="Q83" s="200"/>
      <c r="R83" s="200"/>
    </row>
    <row r="84" spans="1:18" x14ac:dyDescent="0.25">
      <c r="A84" s="200"/>
      <c r="B84" s="200"/>
      <c r="C84" s="200"/>
      <c r="D84" s="200"/>
      <c r="E84" s="209"/>
      <c r="F84" s="210"/>
      <c r="G84" s="200"/>
      <c r="H84" s="211"/>
      <c r="I84" s="211"/>
      <c r="J84" s="200"/>
      <c r="K84" s="212"/>
      <c r="L84" s="212"/>
      <c r="M84" s="212"/>
      <c r="N84" s="212"/>
      <c r="O84" s="212"/>
      <c r="P84" s="212"/>
      <c r="Q84" s="200"/>
      <c r="R84" s="200"/>
    </row>
    <row r="85" spans="1:18" x14ac:dyDescent="0.25">
      <c r="A85" s="200"/>
      <c r="B85" s="200"/>
      <c r="C85" s="200"/>
      <c r="D85" s="200"/>
      <c r="E85" s="209"/>
      <c r="F85" s="210"/>
      <c r="G85" s="200"/>
      <c r="H85" s="211"/>
      <c r="I85" s="211"/>
      <c r="J85" s="200"/>
      <c r="K85" s="212"/>
      <c r="L85" s="212"/>
      <c r="M85" s="212"/>
      <c r="N85" s="212"/>
      <c r="O85" s="212"/>
      <c r="P85" s="212"/>
      <c r="Q85" s="200"/>
      <c r="R85" s="200"/>
    </row>
    <row r="86" spans="1:18" x14ac:dyDescent="0.25">
      <c r="A86" s="200"/>
      <c r="B86" s="200"/>
      <c r="C86" s="200"/>
      <c r="D86" s="200"/>
      <c r="E86" s="209"/>
      <c r="F86" s="210"/>
      <c r="G86" s="200"/>
      <c r="H86" s="211"/>
      <c r="I86" s="211"/>
      <c r="J86" s="200"/>
      <c r="K86" s="212"/>
      <c r="L86" s="212"/>
      <c r="M86" s="212"/>
      <c r="N86" s="212"/>
      <c r="O86" s="212"/>
      <c r="P86" s="212"/>
      <c r="Q86" s="200"/>
      <c r="R86" s="200"/>
    </row>
    <row r="87" spans="1:18" x14ac:dyDescent="0.25">
      <c r="A87" s="200"/>
      <c r="B87" s="200"/>
      <c r="C87" s="200"/>
      <c r="D87" s="200"/>
      <c r="E87" s="209"/>
      <c r="F87" s="210"/>
      <c r="G87" s="200"/>
      <c r="H87" s="211"/>
      <c r="I87" s="211"/>
      <c r="J87" s="200"/>
      <c r="K87" s="212"/>
      <c r="L87" s="212"/>
      <c r="M87" s="212"/>
      <c r="N87" s="212"/>
      <c r="O87" s="212"/>
      <c r="P87" s="212"/>
      <c r="Q87" s="200"/>
      <c r="R87" s="200"/>
    </row>
    <row r="88" spans="1:18" x14ac:dyDescent="0.25">
      <c r="A88" s="200"/>
      <c r="B88" s="200"/>
      <c r="C88" s="200"/>
      <c r="D88" s="200"/>
      <c r="E88" s="209"/>
      <c r="F88" s="210"/>
      <c r="G88" s="200"/>
      <c r="H88" s="211"/>
      <c r="I88" s="211"/>
      <c r="J88" s="200"/>
      <c r="K88" s="212"/>
      <c r="L88" s="212"/>
      <c r="M88" s="212"/>
      <c r="N88" s="212"/>
      <c r="O88" s="212"/>
      <c r="P88" s="212"/>
      <c r="Q88" s="200"/>
      <c r="R88" s="200"/>
    </row>
    <row r="89" spans="1:18" x14ac:dyDescent="0.25">
      <c r="A89" s="200"/>
      <c r="B89" s="200"/>
      <c r="C89" s="200"/>
      <c r="D89" s="200"/>
      <c r="E89" s="209"/>
      <c r="F89" s="210"/>
      <c r="G89" s="200"/>
      <c r="H89" s="211"/>
      <c r="I89" s="211"/>
      <c r="J89" s="200"/>
      <c r="K89" s="212"/>
      <c r="L89" s="212"/>
      <c r="M89" s="212"/>
      <c r="N89" s="212"/>
      <c r="O89" s="212"/>
      <c r="P89" s="212"/>
      <c r="Q89" s="200"/>
      <c r="R89" s="200"/>
    </row>
    <row r="90" spans="1:18" x14ac:dyDescent="0.25">
      <c r="A90" s="200"/>
      <c r="B90" s="200"/>
      <c r="C90" s="200"/>
      <c r="D90" s="200"/>
      <c r="E90" s="209"/>
      <c r="F90" s="210"/>
      <c r="G90" s="200"/>
      <c r="H90" s="211"/>
      <c r="I90" s="211"/>
      <c r="J90" s="200"/>
      <c r="K90" s="212"/>
      <c r="L90" s="212"/>
      <c r="M90" s="212"/>
      <c r="N90" s="212"/>
      <c r="O90" s="212"/>
      <c r="P90" s="212"/>
      <c r="Q90" s="200"/>
      <c r="R90" s="200"/>
    </row>
    <row r="91" spans="1:18" x14ac:dyDescent="0.25">
      <c r="A91" s="200"/>
      <c r="B91" s="200"/>
      <c r="C91" s="200"/>
      <c r="D91" s="200"/>
      <c r="E91" s="209"/>
      <c r="F91" s="210"/>
      <c r="G91" s="200"/>
      <c r="H91" s="211"/>
      <c r="I91" s="211"/>
      <c r="J91" s="200"/>
      <c r="K91" s="212"/>
      <c r="L91" s="212"/>
      <c r="M91" s="212"/>
      <c r="N91" s="212"/>
      <c r="O91" s="212"/>
      <c r="P91" s="212"/>
      <c r="Q91" s="200"/>
      <c r="R91" s="200"/>
    </row>
    <row r="92" spans="1:18" x14ac:dyDescent="0.25">
      <c r="A92" s="200"/>
      <c r="B92" s="200"/>
      <c r="C92" s="200"/>
      <c r="D92" s="200"/>
      <c r="E92" s="209"/>
      <c r="F92" s="210"/>
      <c r="G92" s="200"/>
      <c r="H92" s="211"/>
      <c r="I92" s="211"/>
      <c r="J92" s="200"/>
      <c r="K92" s="212"/>
      <c r="L92" s="212"/>
      <c r="M92" s="212"/>
      <c r="N92" s="212"/>
      <c r="O92" s="212"/>
      <c r="P92" s="212"/>
      <c r="Q92" s="200"/>
      <c r="R92" s="200"/>
    </row>
    <row r="93" spans="1:18" x14ac:dyDescent="0.25">
      <c r="A93" s="200"/>
      <c r="B93" s="200"/>
      <c r="C93" s="200"/>
      <c r="D93" s="200"/>
      <c r="E93" s="209"/>
      <c r="F93" s="210"/>
      <c r="G93" s="200"/>
      <c r="H93" s="211"/>
      <c r="I93" s="211"/>
      <c r="J93" s="200"/>
      <c r="K93" s="212"/>
      <c r="L93" s="212"/>
      <c r="M93" s="212"/>
      <c r="N93" s="212"/>
      <c r="O93" s="212"/>
      <c r="P93" s="212"/>
      <c r="Q93" s="200"/>
      <c r="R93" s="200"/>
    </row>
    <row r="94" spans="1:18" x14ac:dyDescent="0.25">
      <c r="A94" s="200"/>
      <c r="B94" s="200"/>
      <c r="C94" s="200"/>
      <c r="D94" s="200"/>
      <c r="E94" s="209"/>
      <c r="F94" s="210"/>
      <c r="G94" s="200"/>
      <c r="H94" s="211"/>
      <c r="I94" s="211"/>
      <c r="J94" s="200"/>
      <c r="K94" s="212"/>
      <c r="L94" s="212"/>
      <c r="M94" s="212"/>
      <c r="N94" s="212"/>
      <c r="O94" s="212"/>
      <c r="P94" s="212"/>
      <c r="Q94" s="200"/>
      <c r="R94" s="200"/>
    </row>
    <row r="95" spans="1:18" x14ac:dyDescent="0.25">
      <c r="A95" s="1"/>
      <c r="B95" s="1"/>
      <c r="C95" s="1"/>
      <c r="D95" s="1"/>
      <c r="E95" s="3"/>
      <c r="F95" s="4"/>
      <c r="G95" s="1"/>
      <c r="H95" s="5"/>
      <c r="I95" s="5"/>
      <c r="J95" s="1"/>
      <c r="K95" s="88"/>
      <c r="L95" s="88"/>
      <c r="M95" s="88"/>
      <c r="N95" s="88"/>
      <c r="O95" s="88"/>
      <c r="P95" s="88"/>
    </row>
    <row r="96" spans="1:18" x14ac:dyDescent="0.25">
      <c r="A96" s="1"/>
      <c r="B96" s="1"/>
      <c r="C96" s="1"/>
      <c r="D96" s="1"/>
      <c r="E96" s="3"/>
      <c r="F96" s="4"/>
      <c r="G96" s="1"/>
      <c r="H96" s="5"/>
      <c r="I96" s="5"/>
      <c r="J96" s="1"/>
      <c r="K96" s="88"/>
      <c r="L96" s="88"/>
      <c r="M96" s="88"/>
      <c r="N96" s="88"/>
      <c r="O96" s="88"/>
      <c r="P96" s="88"/>
    </row>
    <row r="97" spans="5:16" s="1" customFormat="1" x14ac:dyDescent="0.25">
      <c r="E97" s="3"/>
      <c r="F97" s="4"/>
      <c r="H97" s="5"/>
      <c r="I97" s="5"/>
      <c r="K97" s="88"/>
      <c r="L97" s="88"/>
      <c r="M97" s="88"/>
      <c r="N97" s="88"/>
      <c r="O97" s="88"/>
      <c r="P97" s="88"/>
    </row>
    <row r="98" spans="5:16" s="1" customFormat="1" x14ac:dyDescent="0.25">
      <c r="E98" s="3"/>
      <c r="F98" s="4"/>
      <c r="H98" s="5"/>
      <c r="I98" s="5"/>
      <c r="K98" s="197"/>
      <c r="L98" s="88"/>
      <c r="M98" s="88"/>
      <c r="N98" s="88"/>
      <c r="O98" s="88"/>
      <c r="P98" s="88"/>
    </row>
    <row r="99" spans="5:16" s="1" customFormat="1" x14ac:dyDescent="0.25">
      <c r="E99" s="3"/>
      <c r="F99" s="4"/>
      <c r="H99" s="5"/>
      <c r="I99" s="5"/>
      <c r="K99" s="197"/>
      <c r="L99" s="88"/>
      <c r="M99" s="88"/>
      <c r="N99" s="88"/>
      <c r="O99" s="88"/>
      <c r="P99" s="88"/>
    </row>
    <row r="100" spans="5:16" s="1" customFormat="1" x14ac:dyDescent="0.25">
      <c r="E100" s="3"/>
      <c r="F100" s="4"/>
      <c r="H100" s="5"/>
      <c r="I100" s="5"/>
      <c r="K100" s="197"/>
      <c r="L100" s="88"/>
      <c r="M100" s="88"/>
      <c r="N100" s="88"/>
      <c r="O100" s="88"/>
      <c r="P100" s="88"/>
    </row>
    <row r="101" spans="5:16" s="1" customFormat="1" x14ac:dyDescent="0.25">
      <c r="E101" s="3"/>
      <c r="F101" s="4"/>
      <c r="H101" s="5"/>
      <c r="I101" s="5"/>
      <c r="K101" s="197"/>
      <c r="L101" s="88"/>
      <c r="M101" s="88"/>
      <c r="N101" s="88"/>
      <c r="O101" s="88"/>
      <c r="P101" s="88"/>
    </row>
    <row r="102" spans="5:16" s="1" customFormat="1" x14ac:dyDescent="0.25">
      <c r="E102" s="3"/>
      <c r="F102" s="4"/>
      <c r="H102" s="5"/>
      <c r="I102" s="5"/>
      <c r="K102" s="88"/>
      <c r="L102" s="88"/>
      <c r="M102" s="88"/>
      <c r="N102" s="88"/>
      <c r="O102" s="88"/>
      <c r="P102" s="88"/>
    </row>
    <row r="103" spans="5:16" s="1" customFormat="1" x14ac:dyDescent="0.25">
      <c r="E103" s="3"/>
      <c r="F103" s="4"/>
      <c r="H103" s="5"/>
      <c r="I103" s="5"/>
      <c r="K103" s="88"/>
      <c r="L103" s="88"/>
      <c r="M103" s="88"/>
      <c r="N103" s="88"/>
      <c r="O103" s="88"/>
      <c r="P103" s="88"/>
    </row>
    <row r="104" spans="5:16" s="1" customFormat="1" x14ac:dyDescent="0.25">
      <c r="E104" s="3"/>
      <c r="F104" s="4"/>
      <c r="H104" s="5"/>
      <c r="I104" s="5"/>
    </row>
    <row r="105" spans="5:16" s="1" customFormat="1" x14ac:dyDescent="0.25">
      <c r="E105" s="3"/>
      <c r="F105" s="4"/>
      <c r="H105" s="5"/>
      <c r="I105" s="5"/>
    </row>
    <row r="106" spans="5:16" s="1" customFormat="1" x14ac:dyDescent="0.25">
      <c r="E106" s="3"/>
      <c r="F106" s="4"/>
      <c r="H106" s="5"/>
      <c r="I106" s="5"/>
    </row>
    <row r="107" spans="5:16" s="1" customFormat="1" x14ac:dyDescent="0.25">
      <c r="E107" s="3"/>
      <c r="F107" s="4"/>
      <c r="H107" s="5"/>
      <c r="I107" s="5"/>
    </row>
    <row r="108" spans="5:16" s="1" customFormat="1" x14ac:dyDescent="0.25">
      <c r="E108" s="3"/>
      <c r="F108" s="4"/>
      <c r="H108" s="5"/>
      <c r="I108" s="5"/>
    </row>
    <row r="109" spans="5:16" s="1" customFormat="1" x14ac:dyDescent="0.25">
      <c r="E109" s="3"/>
      <c r="F109" s="4"/>
      <c r="H109" s="5"/>
      <c r="I109" s="5"/>
    </row>
    <row r="110" spans="5:16" s="1" customFormat="1" x14ac:dyDescent="0.25">
      <c r="E110" s="3"/>
      <c r="F110" s="4"/>
      <c r="H110" s="5"/>
      <c r="I110" s="5"/>
    </row>
    <row r="111" spans="5:16" s="1" customFormat="1" x14ac:dyDescent="0.25">
      <c r="E111" s="3"/>
      <c r="F111" s="4"/>
      <c r="H111" s="5"/>
      <c r="I111" s="5"/>
    </row>
    <row r="112" spans="5:16" s="1" customFormat="1" x14ac:dyDescent="0.25">
      <c r="E112" s="3"/>
      <c r="F112" s="4"/>
      <c r="H112" s="5"/>
      <c r="I112" s="5"/>
    </row>
    <row r="113" spans="5:9" s="1" customFormat="1" x14ac:dyDescent="0.25">
      <c r="E113" s="3"/>
      <c r="F113" s="4"/>
      <c r="H113" s="5"/>
      <c r="I113" s="5"/>
    </row>
    <row r="114" spans="5:9" s="1" customFormat="1" x14ac:dyDescent="0.25">
      <c r="E114" s="3"/>
      <c r="F114" s="4"/>
      <c r="H114" s="5"/>
      <c r="I114" s="5"/>
    </row>
    <row r="115" spans="5:9" s="1" customFormat="1" x14ac:dyDescent="0.25">
      <c r="E115" s="3"/>
      <c r="F115" s="4"/>
      <c r="H115" s="5"/>
      <c r="I115" s="5"/>
    </row>
    <row r="116" spans="5:9" s="1" customFormat="1" x14ac:dyDescent="0.25">
      <c r="E116" s="3"/>
      <c r="F116" s="4"/>
      <c r="H116" s="5"/>
      <c r="I116" s="5"/>
    </row>
    <row r="117" spans="5:9" s="1" customFormat="1" x14ac:dyDescent="0.25">
      <c r="E117" s="3"/>
      <c r="F117" s="4"/>
      <c r="H117" s="5"/>
      <c r="I117" s="5"/>
    </row>
    <row r="118" spans="5:9" s="1" customFormat="1" x14ac:dyDescent="0.25">
      <c r="E118" s="3"/>
      <c r="F118" s="4"/>
      <c r="H118" s="5"/>
      <c r="I118" s="5"/>
    </row>
    <row r="119" spans="5:9" s="1" customFormat="1" x14ac:dyDescent="0.25">
      <c r="E119" s="3"/>
      <c r="F119" s="4"/>
      <c r="H119" s="5"/>
      <c r="I119" s="5"/>
    </row>
    <row r="120" spans="5:9" s="1" customFormat="1" x14ac:dyDescent="0.25">
      <c r="E120" s="3"/>
      <c r="F120" s="4"/>
      <c r="H120" s="5"/>
      <c r="I120" s="5"/>
    </row>
    <row r="121" spans="5:9" s="1" customFormat="1" x14ac:dyDescent="0.25">
      <c r="E121" s="3"/>
      <c r="F121" s="4"/>
      <c r="H121" s="5"/>
      <c r="I121" s="5"/>
    </row>
    <row r="122" spans="5:9" s="1" customFormat="1" x14ac:dyDescent="0.25">
      <c r="E122" s="3"/>
      <c r="F122" s="4"/>
      <c r="H122" s="5"/>
      <c r="I122" s="5"/>
    </row>
    <row r="123" spans="5:9" s="1" customFormat="1" x14ac:dyDescent="0.25">
      <c r="E123" s="3"/>
      <c r="F123" s="4"/>
      <c r="H123" s="5"/>
      <c r="I123" s="5"/>
    </row>
    <row r="124" spans="5:9" s="1" customFormat="1" x14ac:dyDescent="0.25">
      <c r="E124" s="3"/>
      <c r="F124" s="4"/>
      <c r="H124" s="5"/>
      <c r="I124" s="5"/>
    </row>
    <row r="125" spans="5:9" s="1" customFormat="1" x14ac:dyDescent="0.25">
      <c r="E125" s="3"/>
      <c r="F125" s="4"/>
      <c r="H125" s="5"/>
      <c r="I125" s="5"/>
    </row>
    <row r="126" spans="5:9" s="1" customFormat="1" x14ac:dyDescent="0.25">
      <c r="E126" s="3"/>
      <c r="F126" s="4"/>
      <c r="H126" s="5"/>
      <c r="I126" s="5"/>
    </row>
    <row r="127" spans="5:9" s="1" customFormat="1" x14ac:dyDescent="0.25">
      <c r="E127" s="3"/>
      <c r="F127" s="4"/>
      <c r="H127" s="5"/>
      <c r="I127" s="5"/>
    </row>
    <row r="128" spans="5:9" s="1" customFormat="1" x14ac:dyDescent="0.25">
      <c r="E128" s="3"/>
      <c r="F128" s="4"/>
      <c r="H128" s="5"/>
      <c r="I128" s="5"/>
    </row>
    <row r="129" spans="5:9" s="1" customFormat="1" x14ac:dyDescent="0.25">
      <c r="E129" s="3"/>
      <c r="F129" s="4"/>
      <c r="H129" s="5"/>
      <c r="I129" s="5"/>
    </row>
    <row r="130" spans="5:9" s="1" customFormat="1" x14ac:dyDescent="0.25">
      <c r="E130" s="3"/>
      <c r="F130" s="4"/>
      <c r="H130" s="5"/>
      <c r="I130" s="5"/>
    </row>
    <row r="131" spans="5:9" s="1" customFormat="1" x14ac:dyDescent="0.25">
      <c r="E131" s="3"/>
      <c r="F131" s="4"/>
      <c r="H131" s="5"/>
      <c r="I131" s="5"/>
    </row>
    <row r="132" spans="5:9" s="1" customFormat="1" x14ac:dyDescent="0.25">
      <c r="E132" s="3"/>
      <c r="F132" s="4"/>
      <c r="H132" s="5"/>
      <c r="I132" s="5"/>
    </row>
    <row r="133" spans="5:9" s="1" customFormat="1" x14ac:dyDescent="0.25">
      <c r="E133" s="3"/>
      <c r="F133" s="4"/>
      <c r="H133" s="5"/>
      <c r="I133" s="5"/>
    </row>
    <row r="134" spans="5:9" s="1" customFormat="1" x14ac:dyDescent="0.25">
      <c r="E134" s="3"/>
      <c r="F134" s="4"/>
      <c r="H134" s="5"/>
      <c r="I134" s="5"/>
    </row>
    <row r="135" spans="5:9" s="1" customFormat="1" x14ac:dyDescent="0.25">
      <c r="E135" s="3"/>
      <c r="F135" s="4"/>
      <c r="H135" s="5"/>
      <c r="I135" s="5"/>
    </row>
    <row r="136" spans="5:9" s="1" customFormat="1" x14ac:dyDescent="0.25">
      <c r="E136" s="3"/>
      <c r="F136" s="4"/>
      <c r="H136" s="5"/>
      <c r="I136" s="5"/>
    </row>
    <row r="137" spans="5:9" s="1" customFormat="1" x14ac:dyDescent="0.25">
      <c r="E137" s="3"/>
      <c r="F137" s="4"/>
      <c r="H137" s="5"/>
      <c r="I137" s="5"/>
    </row>
    <row r="138" spans="5:9" s="1" customFormat="1" x14ac:dyDescent="0.25">
      <c r="E138" s="3"/>
      <c r="F138" s="4"/>
      <c r="H138" s="5"/>
      <c r="I138" s="5"/>
    </row>
    <row r="139" spans="5:9" s="1" customFormat="1" x14ac:dyDescent="0.25">
      <c r="E139" s="3"/>
      <c r="F139" s="4"/>
      <c r="H139" s="5"/>
      <c r="I139" s="5"/>
    </row>
    <row r="140" spans="5:9" s="1" customFormat="1" x14ac:dyDescent="0.25">
      <c r="E140" s="3"/>
      <c r="F140" s="4"/>
      <c r="H140" s="5"/>
      <c r="I140" s="5"/>
    </row>
    <row r="141" spans="5:9" s="1" customFormat="1" x14ac:dyDescent="0.25">
      <c r="E141" s="3"/>
      <c r="F141" s="4"/>
      <c r="H141" s="5"/>
      <c r="I141" s="5"/>
    </row>
    <row r="142" spans="5:9" s="1" customFormat="1" x14ac:dyDescent="0.25">
      <c r="E142" s="3"/>
      <c r="F142" s="4"/>
      <c r="H142" s="5"/>
      <c r="I142" s="5"/>
    </row>
    <row r="143" spans="5:9" s="1" customFormat="1" x14ac:dyDescent="0.25">
      <c r="E143" s="3"/>
      <c r="F143" s="4"/>
      <c r="H143" s="5"/>
      <c r="I143" s="5"/>
    </row>
    <row r="144" spans="5:9" s="1" customFormat="1" x14ac:dyDescent="0.25">
      <c r="E144" s="3"/>
      <c r="F144" s="4"/>
      <c r="H144" s="5"/>
      <c r="I144" s="5"/>
    </row>
    <row r="145" spans="1:13" s="1" customFormat="1" x14ac:dyDescent="0.25">
      <c r="E145" s="3"/>
      <c r="F145" s="4"/>
      <c r="H145" s="5"/>
      <c r="I145" s="5"/>
    </row>
    <row r="146" spans="1:13" s="1" customFormat="1" x14ac:dyDescent="0.25">
      <c r="E146" s="3"/>
      <c r="F146" s="4"/>
      <c r="H146" s="5"/>
      <c r="I146" s="5"/>
    </row>
    <row r="147" spans="1:13" s="1" customFormat="1" x14ac:dyDescent="0.25">
      <c r="E147" s="3"/>
      <c r="F147" s="4"/>
      <c r="H147" s="5"/>
      <c r="I147" s="5"/>
    </row>
    <row r="148" spans="1:13" s="1" customFormat="1" x14ac:dyDescent="0.25">
      <c r="E148" s="3"/>
      <c r="F148" s="4"/>
      <c r="H148" s="5"/>
      <c r="I148" s="5"/>
    </row>
    <row r="149" spans="1:13" s="1" customFormat="1" x14ac:dyDescent="0.25">
      <c r="E149" s="3"/>
      <c r="F149" s="4"/>
      <c r="H149" s="5"/>
      <c r="I149" s="5"/>
    </row>
    <row r="150" spans="1:13" x14ac:dyDescent="0.25">
      <c r="A150" s="1"/>
      <c r="B150" s="1"/>
      <c r="C150" s="1"/>
      <c r="D150" s="1"/>
      <c r="E150" s="3"/>
      <c r="F150" s="4"/>
      <c r="G150" s="1"/>
      <c r="H150" s="5"/>
      <c r="I150" s="5"/>
      <c r="J150" s="1"/>
      <c r="K150" s="1"/>
      <c r="L150" s="1"/>
      <c r="M150" s="1"/>
    </row>
    <row r="151" spans="1:13" x14ac:dyDescent="0.25">
      <c r="A151" s="1"/>
      <c r="B151" s="1"/>
      <c r="C151" s="1"/>
      <c r="D151" s="1"/>
      <c r="E151" s="3"/>
      <c r="F151" s="4"/>
      <c r="G151" s="1"/>
      <c r="H151" s="5"/>
      <c r="I151" s="5"/>
      <c r="J151" s="1"/>
      <c r="K151" s="1"/>
      <c r="L151" s="1"/>
      <c r="M151" s="1"/>
    </row>
    <row r="152" spans="1:13" x14ac:dyDescent="0.25">
      <c r="A152" s="1"/>
      <c r="B152" s="1"/>
      <c r="C152" s="1"/>
      <c r="D152" s="1"/>
      <c r="E152" s="3"/>
      <c r="F152" s="4"/>
      <c r="G152" s="1"/>
      <c r="H152" s="5"/>
      <c r="I152" s="5"/>
      <c r="J152" s="1"/>
      <c r="K152" s="1"/>
      <c r="L152" s="1"/>
      <c r="M152" s="1"/>
    </row>
    <row r="153" spans="1:13" x14ac:dyDescent="0.25">
      <c r="A153" s="1"/>
      <c r="B153" s="1"/>
      <c r="C153" s="1"/>
      <c r="D153" s="1"/>
      <c r="E153" s="3"/>
      <c r="F153" s="4"/>
      <c r="G153" s="1"/>
      <c r="H153" s="5"/>
      <c r="I153" s="5"/>
      <c r="J153" s="1"/>
      <c r="K153" s="1"/>
      <c r="L153" s="1"/>
      <c r="M153" s="1"/>
    </row>
    <row r="154" spans="1:13" x14ac:dyDescent="0.25">
      <c r="A154" s="1"/>
      <c r="B154" s="1"/>
      <c r="C154" s="1"/>
      <c r="D154" s="1"/>
      <c r="E154" s="3"/>
      <c r="F154" s="4"/>
      <c r="G154" s="1"/>
      <c r="H154" s="5"/>
      <c r="I154" s="5"/>
      <c r="J154" s="1"/>
      <c r="K154" s="1"/>
      <c r="L154" s="1"/>
      <c r="M154" s="1"/>
    </row>
    <row r="155" spans="1:13" x14ac:dyDescent="0.25">
      <c r="A155" s="1"/>
      <c r="B155" s="1"/>
      <c r="C155" s="1"/>
      <c r="D155" s="1"/>
      <c r="E155" s="3"/>
      <c r="F155" s="4"/>
      <c r="G155" s="1"/>
      <c r="H155" s="5"/>
      <c r="I155" s="5"/>
      <c r="J155" s="1"/>
      <c r="K155" s="1"/>
      <c r="L155" s="1"/>
      <c r="M155" s="1"/>
    </row>
    <row r="156" spans="1:13" x14ac:dyDescent="0.25">
      <c r="A156" s="1"/>
      <c r="B156" s="1"/>
      <c r="C156" s="1"/>
      <c r="D156" s="1"/>
      <c r="E156" s="3"/>
      <c r="F156" s="4"/>
      <c r="G156" s="1"/>
      <c r="H156" s="5"/>
      <c r="I156" s="5"/>
      <c r="J156" s="1"/>
      <c r="K156" s="1"/>
      <c r="L156" s="1"/>
      <c r="M156" s="1"/>
    </row>
    <row r="157" spans="1:13" x14ac:dyDescent="0.25">
      <c r="J157" s="1"/>
    </row>
    <row r="158" spans="1:13" x14ac:dyDescent="0.25">
      <c r="J158" s="1"/>
    </row>
    <row r="159" spans="1:13" x14ac:dyDescent="0.25">
      <c r="J159" s="1"/>
    </row>
    <row r="160" spans="1:13" x14ac:dyDescent="0.25">
      <c r="J160" s="1"/>
    </row>
    <row r="161" spans="10:10" x14ac:dyDescent="0.25">
      <c r="J161" s="1"/>
    </row>
    <row r="162" spans="10:10" x14ac:dyDescent="0.25">
      <c r="J162" s="1"/>
    </row>
    <row r="163" spans="10:10" x14ac:dyDescent="0.25">
      <c r="J163" s="1"/>
    </row>
    <row r="164" spans="10:10" x14ac:dyDescent="0.25">
      <c r="J164" s="1"/>
    </row>
    <row r="165" spans="10:10" x14ac:dyDescent="0.25">
      <c r="J165" s="1"/>
    </row>
    <row r="166" spans="10:10" x14ac:dyDescent="0.25">
      <c r="J166" s="1"/>
    </row>
    <row r="167" spans="10:10" x14ac:dyDescent="0.25">
      <c r="J167" s="1"/>
    </row>
    <row r="168" spans="10:10" x14ac:dyDescent="0.25">
      <c r="J168" s="1"/>
    </row>
    <row r="169" spans="10:10" x14ac:dyDescent="0.25">
      <c r="J169" s="1"/>
    </row>
    <row r="170" spans="10:10" x14ac:dyDescent="0.25">
      <c r="J170" s="1"/>
    </row>
    <row r="171" spans="10:10" x14ac:dyDescent="0.25">
      <c r="J171" s="1"/>
    </row>
    <row r="172" spans="10:10" x14ac:dyDescent="0.25">
      <c r="J172" s="1"/>
    </row>
    <row r="173" spans="10:10" x14ac:dyDescent="0.25">
      <c r="J173" s="1"/>
    </row>
    <row r="174" spans="10:10" x14ac:dyDescent="0.25">
      <c r="J174" s="1"/>
    </row>
    <row r="175" spans="10:10" x14ac:dyDescent="0.25">
      <c r="J175" s="1"/>
    </row>
    <row r="176" spans="10:10" x14ac:dyDescent="0.25">
      <c r="J176" s="1"/>
    </row>
    <row r="177" spans="10:10" x14ac:dyDescent="0.25">
      <c r="J177" s="1"/>
    </row>
    <row r="178" spans="10:10" x14ac:dyDescent="0.25">
      <c r="J178" s="1"/>
    </row>
    <row r="179" spans="10:10" x14ac:dyDescent="0.25">
      <c r="J179" s="1"/>
    </row>
    <row r="180" spans="10:10" x14ac:dyDescent="0.25">
      <c r="J180" s="1"/>
    </row>
    <row r="181" spans="10:10" x14ac:dyDescent="0.25">
      <c r="J181" s="1"/>
    </row>
    <row r="182" spans="10:10" x14ac:dyDescent="0.25">
      <c r="J182" s="1"/>
    </row>
    <row r="183" spans="10:10" x14ac:dyDescent="0.25">
      <c r="J183" s="1"/>
    </row>
    <row r="184" spans="10:10" x14ac:dyDescent="0.25">
      <c r="J184" s="1"/>
    </row>
    <row r="185" spans="10:10" x14ac:dyDescent="0.25">
      <c r="J185" s="1"/>
    </row>
    <row r="186" spans="10:10" x14ac:dyDescent="0.25">
      <c r="J186" s="1"/>
    </row>
    <row r="187" spans="10:10" x14ac:dyDescent="0.25">
      <c r="J187" s="1"/>
    </row>
    <row r="188" spans="10:10" x14ac:dyDescent="0.25">
      <c r="J188" s="1"/>
    </row>
    <row r="189" spans="10:10" x14ac:dyDescent="0.25">
      <c r="J189" s="1"/>
    </row>
    <row r="190" spans="10:10" x14ac:dyDescent="0.25">
      <c r="J190" s="1"/>
    </row>
    <row r="191" spans="10:10" x14ac:dyDescent="0.25">
      <c r="J191" s="1"/>
    </row>
    <row r="192" spans="10:10" x14ac:dyDescent="0.25">
      <c r="J192" s="1"/>
    </row>
    <row r="193" spans="10:10" x14ac:dyDescent="0.25">
      <c r="J193" s="1"/>
    </row>
    <row r="194" spans="10:10" x14ac:dyDescent="0.25">
      <c r="J194" s="1"/>
    </row>
    <row r="195" spans="10:10" x14ac:dyDescent="0.25">
      <c r="J195" s="1"/>
    </row>
    <row r="196" spans="10:10" x14ac:dyDescent="0.25">
      <c r="J196" s="1"/>
    </row>
    <row r="197" spans="10:10" x14ac:dyDescent="0.25">
      <c r="J197" s="1"/>
    </row>
    <row r="198" spans="10:10" x14ac:dyDescent="0.25">
      <c r="J198" s="1"/>
    </row>
    <row r="199" spans="10:10" x14ac:dyDescent="0.25">
      <c r="J199" s="1"/>
    </row>
    <row r="200" spans="10:10" x14ac:dyDescent="0.25">
      <c r="J200" s="1"/>
    </row>
    <row r="201" spans="10:10" x14ac:dyDescent="0.25">
      <c r="J201" s="1"/>
    </row>
    <row r="202" spans="10:10" x14ac:dyDescent="0.25">
      <c r="J202" s="1"/>
    </row>
    <row r="203" spans="10:10" x14ac:dyDescent="0.25">
      <c r="J203" s="1"/>
    </row>
    <row r="204" spans="10:10" x14ac:dyDescent="0.25">
      <c r="J204" s="1"/>
    </row>
    <row r="205" spans="10:10" x14ac:dyDescent="0.25">
      <c r="J205" s="1"/>
    </row>
    <row r="206" spans="10:10" x14ac:dyDescent="0.25">
      <c r="J206" s="1"/>
    </row>
    <row r="207" spans="10:10" x14ac:dyDescent="0.25">
      <c r="J207" s="1"/>
    </row>
    <row r="208" spans="10:10" x14ac:dyDescent="0.25">
      <c r="J208" s="1"/>
    </row>
    <row r="209" spans="10:10" x14ac:dyDescent="0.25">
      <c r="J209" s="1"/>
    </row>
    <row r="210" spans="10:10" x14ac:dyDescent="0.25">
      <c r="J210" s="1"/>
    </row>
    <row r="211" spans="10:10" x14ac:dyDescent="0.25">
      <c r="J211" s="1"/>
    </row>
    <row r="212" spans="10:10" x14ac:dyDescent="0.25">
      <c r="J212" s="1"/>
    </row>
    <row r="213" spans="10:10" x14ac:dyDescent="0.25">
      <c r="J213" s="1"/>
    </row>
    <row r="214" spans="10:10" x14ac:dyDescent="0.25">
      <c r="J214" s="1"/>
    </row>
    <row r="215" spans="10:10" x14ac:dyDescent="0.25">
      <c r="J215" s="1"/>
    </row>
    <row r="216" spans="10:10" x14ac:dyDescent="0.25">
      <c r="J216" s="1"/>
    </row>
    <row r="217" spans="10:10" x14ac:dyDescent="0.25">
      <c r="J217" s="1"/>
    </row>
    <row r="218" spans="10:10" x14ac:dyDescent="0.25">
      <c r="J218" s="1"/>
    </row>
    <row r="219" spans="10:10" x14ac:dyDescent="0.25">
      <c r="J219" s="1"/>
    </row>
    <row r="220" spans="10:10" x14ac:dyDescent="0.25">
      <c r="J220" s="1"/>
    </row>
    <row r="221" spans="10:10" x14ac:dyDescent="0.25">
      <c r="J221" s="1"/>
    </row>
    <row r="222" spans="10:10" x14ac:dyDescent="0.25">
      <c r="J222" s="1"/>
    </row>
    <row r="223" spans="10:10" x14ac:dyDescent="0.25">
      <c r="J223" s="1"/>
    </row>
    <row r="224" spans="10:10" x14ac:dyDescent="0.25">
      <c r="J224" s="1"/>
    </row>
    <row r="225" spans="10:10" x14ac:dyDescent="0.25">
      <c r="J225" s="1"/>
    </row>
    <row r="226" spans="10:10" x14ac:dyDescent="0.25">
      <c r="J226" s="1"/>
    </row>
    <row r="227" spans="10:10" x14ac:dyDescent="0.25">
      <c r="J227" s="1"/>
    </row>
    <row r="228" spans="10:10" x14ac:dyDescent="0.25">
      <c r="J228" s="1"/>
    </row>
    <row r="229" spans="10:10" x14ac:dyDescent="0.25">
      <c r="J229" s="1"/>
    </row>
    <row r="230" spans="10:10" x14ac:dyDescent="0.25">
      <c r="J230" s="1"/>
    </row>
    <row r="231" spans="10:10" x14ac:dyDescent="0.25">
      <c r="J231" s="1"/>
    </row>
    <row r="232" spans="10:10" x14ac:dyDescent="0.25">
      <c r="J232" s="1"/>
    </row>
    <row r="233" spans="10:10" x14ac:dyDescent="0.25">
      <c r="J233" s="1"/>
    </row>
    <row r="234" spans="10:10" x14ac:dyDescent="0.25">
      <c r="J234" s="1"/>
    </row>
    <row r="235" spans="10:10" x14ac:dyDescent="0.25">
      <c r="J235" s="1"/>
    </row>
    <row r="236" spans="10:10" x14ac:dyDescent="0.25">
      <c r="J236" s="1"/>
    </row>
    <row r="237" spans="10:10" x14ac:dyDescent="0.25">
      <c r="J237" s="1"/>
    </row>
    <row r="238" spans="10:10" x14ac:dyDescent="0.25">
      <c r="J238" s="1"/>
    </row>
    <row r="239" spans="10:10" x14ac:dyDescent="0.25">
      <c r="J239" s="1"/>
    </row>
    <row r="240" spans="10:10" x14ac:dyDescent="0.25">
      <c r="J240" s="1"/>
    </row>
    <row r="241" spans="10:10" x14ac:dyDescent="0.25">
      <c r="J241" s="1"/>
    </row>
    <row r="242" spans="10:10" x14ac:dyDescent="0.25">
      <c r="J242" s="1"/>
    </row>
    <row r="243" spans="10:10" x14ac:dyDescent="0.25">
      <c r="J243" s="1"/>
    </row>
    <row r="244" spans="10:10" x14ac:dyDescent="0.25">
      <c r="J244" s="1"/>
    </row>
    <row r="245" spans="10:10" x14ac:dyDescent="0.25">
      <c r="J245" s="1"/>
    </row>
    <row r="246" spans="10:10" x14ac:dyDescent="0.25">
      <c r="J246" s="1"/>
    </row>
    <row r="247" spans="10:10" x14ac:dyDescent="0.25">
      <c r="J247" s="1"/>
    </row>
    <row r="248" spans="10:10" x14ac:dyDescent="0.25">
      <c r="J248" s="1"/>
    </row>
    <row r="249" spans="10:10" x14ac:dyDescent="0.25">
      <c r="J249" s="1"/>
    </row>
    <row r="250" spans="10:10" x14ac:dyDescent="0.25">
      <c r="J250" s="1"/>
    </row>
    <row r="251" spans="10:10" x14ac:dyDescent="0.25">
      <c r="J251" s="1"/>
    </row>
    <row r="252" spans="10:10" x14ac:dyDescent="0.25">
      <c r="J252" s="1"/>
    </row>
    <row r="253" spans="10:10" x14ac:dyDescent="0.25">
      <c r="J253" s="1"/>
    </row>
    <row r="254" spans="10:10" x14ac:dyDescent="0.25">
      <c r="J254" s="1"/>
    </row>
    <row r="255" spans="10:10" x14ac:dyDescent="0.25">
      <c r="J255" s="1"/>
    </row>
    <row r="256" spans="10:10" x14ac:dyDescent="0.25">
      <c r="J256" s="1"/>
    </row>
    <row r="257" spans="10:10" x14ac:dyDescent="0.25">
      <c r="J257" s="1"/>
    </row>
    <row r="258" spans="10:10" x14ac:dyDescent="0.25">
      <c r="J258" s="1"/>
    </row>
    <row r="259" spans="10:10" x14ac:dyDescent="0.25">
      <c r="J259" s="1"/>
    </row>
    <row r="260" spans="10:10" x14ac:dyDescent="0.25">
      <c r="J260" s="1"/>
    </row>
    <row r="261" spans="10:10" x14ac:dyDescent="0.25">
      <c r="J261" s="1"/>
    </row>
    <row r="262" spans="10:10" x14ac:dyDescent="0.25">
      <c r="J262" s="1"/>
    </row>
    <row r="263" spans="10:10" x14ac:dyDescent="0.25">
      <c r="J263" s="1"/>
    </row>
    <row r="264" spans="10:10" x14ac:dyDescent="0.25">
      <c r="J264" s="1"/>
    </row>
    <row r="265" spans="10:10" x14ac:dyDescent="0.25">
      <c r="J265" s="1"/>
    </row>
    <row r="266" spans="10:10" x14ac:dyDescent="0.25">
      <c r="J266" s="1"/>
    </row>
    <row r="267" spans="10:10" x14ac:dyDescent="0.25">
      <c r="J267" s="1"/>
    </row>
    <row r="268" spans="10:10" x14ac:dyDescent="0.25">
      <c r="J268" s="1"/>
    </row>
    <row r="269" spans="10:10" x14ac:dyDescent="0.25">
      <c r="J269" s="1"/>
    </row>
    <row r="270" spans="10:10" x14ac:dyDescent="0.25">
      <c r="J270" s="1"/>
    </row>
    <row r="271" spans="10:10" x14ac:dyDescent="0.25">
      <c r="J271" s="1"/>
    </row>
    <row r="272" spans="10:10" x14ac:dyDescent="0.25">
      <c r="J272" s="1"/>
    </row>
    <row r="273" spans="10:10" x14ac:dyDescent="0.25">
      <c r="J273" s="1"/>
    </row>
    <row r="274" spans="10:10" x14ac:dyDescent="0.25">
      <c r="J274" s="1"/>
    </row>
    <row r="275" spans="10:10" x14ac:dyDescent="0.25">
      <c r="J275" s="1"/>
    </row>
    <row r="276" spans="10:10" x14ac:dyDescent="0.25">
      <c r="J276" s="1"/>
    </row>
    <row r="277" spans="10:10" x14ac:dyDescent="0.25">
      <c r="J277" s="1"/>
    </row>
    <row r="278" spans="10:10" x14ac:dyDescent="0.25">
      <c r="J278" s="1"/>
    </row>
    <row r="279" spans="10:10" x14ac:dyDescent="0.25">
      <c r="J279" s="1"/>
    </row>
    <row r="280" spans="10:10" x14ac:dyDescent="0.25">
      <c r="J280" s="1"/>
    </row>
    <row r="281" spans="10:10" x14ac:dyDescent="0.25">
      <c r="J281" s="1"/>
    </row>
    <row r="282" spans="10:10" x14ac:dyDescent="0.25">
      <c r="J282" s="1"/>
    </row>
    <row r="283" spans="10:10" x14ac:dyDescent="0.25">
      <c r="J283" s="1"/>
    </row>
    <row r="284" spans="10:10" x14ac:dyDescent="0.25">
      <c r="J284" s="1"/>
    </row>
    <row r="285" spans="10:10" x14ac:dyDescent="0.25">
      <c r="J285" s="1"/>
    </row>
    <row r="286" spans="10:10" x14ac:dyDescent="0.25">
      <c r="J286" s="1"/>
    </row>
    <row r="287" spans="10:10" x14ac:dyDescent="0.25">
      <c r="J287" s="1"/>
    </row>
    <row r="288" spans="10:10" x14ac:dyDescent="0.25">
      <c r="J288" s="1"/>
    </row>
    <row r="289" spans="10:10" x14ac:dyDescent="0.25">
      <c r="J289" s="1"/>
    </row>
    <row r="290" spans="10:10" x14ac:dyDescent="0.25">
      <c r="J290" s="1"/>
    </row>
    <row r="291" spans="10:10" x14ac:dyDescent="0.25">
      <c r="J291" s="1"/>
    </row>
    <row r="292" spans="10:10" x14ac:dyDescent="0.25">
      <c r="J292" s="1"/>
    </row>
    <row r="293" spans="10:10" x14ac:dyDescent="0.25">
      <c r="J293" s="1"/>
    </row>
    <row r="294" spans="10:10" x14ac:dyDescent="0.25">
      <c r="J294" s="1"/>
    </row>
    <row r="295" spans="10:10" x14ac:dyDescent="0.25">
      <c r="J295" s="1"/>
    </row>
    <row r="296" spans="10:10" x14ac:dyDescent="0.25">
      <c r="J296" s="1"/>
    </row>
    <row r="297" spans="10:10" x14ac:dyDescent="0.25">
      <c r="J297" s="1"/>
    </row>
    <row r="298" spans="10:10" x14ac:dyDescent="0.25">
      <c r="J298" s="1"/>
    </row>
    <row r="299" spans="10:10" x14ac:dyDescent="0.25">
      <c r="J299" s="1"/>
    </row>
    <row r="300" spans="10:10" x14ac:dyDescent="0.25">
      <c r="J300" s="1"/>
    </row>
    <row r="301" spans="10:10" x14ac:dyDescent="0.25">
      <c r="J301" s="1"/>
    </row>
    <row r="302" spans="10:10" x14ac:dyDescent="0.25">
      <c r="J302" s="1"/>
    </row>
    <row r="303" spans="10:10" x14ac:dyDescent="0.25">
      <c r="J303" s="1"/>
    </row>
    <row r="304" spans="10:10" x14ac:dyDescent="0.25">
      <c r="J304" s="1"/>
    </row>
    <row r="305" spans="10:10" x14ac:dyDescent="0.25">
      <c r="J305" s="1"/>
    </row>
    <row r="306" spans="10:10" x14ac:dyDescent="0.25">
      <c r="J306" s="1"/>
    </row>
    <row r="307" spans="10:10" x14ac:dyDescent="0.25">
      <c r="J307" s="1"/>
    </row>
    <row r="308" spans="10:10" x14ac:dyDescent="0.25">
      <c r="J308" s="1"/>
    </row>
    <row r="309" spans="10:10" x14ac:dyDescent="0.25">
      <c r="J309" s="1"/>
    </row>
    <row r="310" spans="10:10" x14ac:dyDescent="0.25">
      <c r="J310" s="1"/>
    </row>
    <row r="311" spans="10:10" x14ac:dyDescent="0.25">
      <c r="J311" s="1"/>
    </row>
    <row r="312" spans="10:10" x14ac:dyDescent="0.25">
      <c r="J312" s="1"/>
    </row>
    <row r="313" spans="10:10" x14ac:dyDescent="0.25">
      <c r="J313" s="1"/>
    </row>
    <row r="314" spans="10:10" x14ac:dyDescent="0.25">
      <c r="J314" s="1"/>
    </row>
    <row r="315" spans="10:10" x14ac:dyDescent="0.25">
      <c r="J315" s="1"/>
    </row>
    <row r="316" spans="10:10" x14ac:dyDescent="0.25">
      <c r="J316" s="1"/>
    </row>
    <row r="317" spans="10:10" x14ac:dyDescent="0.25">
      <c r="J317" s="1"/>
    </row>
    <row r="318" spans="10:10" x14ac:dyDescent="0.25">
      <c r="J318" s="1"/>
    </row>
    <row r="319" spans="10:10" x14ac:dyDescent="0.25">
      <c r="J319" s="1"/>
    </row>
    <row r="320" spans="10:10" x14ac:dyDescent="0.25">
      <c r="J320" s="1"/>
    </row>
    <row r="321" spans="10:10" x14ac:dyDescent="0.25">
      <c r="J321" s="1"/>
    </row>
    <row r="322" spans="10:10" x14ac:dyDescent="0.25">
      <c r="J322" s="1"/>
    </row>
    <row r="323" spans="10:10" x14ac:dyDescent="0.25">
      <c r="J323" s="1"/>
    </row>
    <row r="324" spans="10:10" x14ac:dyDescent="0.25">
      <c r="J324" s="1"/>
    </row>
    <row r="325" spans="10:10" x14ac:dyDescent="0.25">
      <c r="J325" s="1"/>
    </row>
    <row r="326" spans="10:10" x14ac:dyDescent="0.25">
      <c r="J326" s="1"/>
    </row>
    <row r="327" spans="10:10" x14ac:dyDescent="0.25">
      <c r="J327" s="1"/>
    </row>
    <row r="328" spans="10:10" x14ac:dyDescent="0.25">
      <c r="J328" s="1"/>
    </row>
    <row r="329" spans="10:10" x14ac:dyDescent="0.25">
      <c r="J329" s="1"/>
    </row>
    <row r="330" spans="10:10" x14ac:dyDescent="0.25">
      <c r="J330" s="1"/>
    </row>
    <row r="331" spans="10:10" x14ac:dyDescent="0.25">
      <c r="J331" s="1"/>
    </row>
    <row r="332" spans="10:10" x14ac:dyDescent="0.25">
      <c r="J332" s="1"/>
    </row>
    <row r="333" spans="10:10" x14ac:dyDescent="0.25">
      <c r="J333" s="1"/>
    </row>
    <row r="334" spans="10:10" x14ac:dyDescent="0.25">
      <c r="J334" s="1"/>
    </row>
    <row r="335" spans="10:10" x14ac:dyDescent="0.25">
      <c r="J335" s="1"/>
    </row>
    <row r="336" spans="10:10" x14ac:dyDescent="0.25">
      <c r="J336" s="1"/>
    </row>
    <row r="337" spans="10:10" x14ac:dyDescent="0.25">
      <c r="J337" s="1"/>
    </row>
    <row r="338" spans="10:10" x14ac:dyDescent="0.25">
      <c r="J338" s="1"/>
    </row>
    <row r="339" spans="10:10" x14ac:dyDescent="0.25">
      <c r="J339" s="1"/>
    </row>
    <row r="340" spans="10:10" x14ac:dyDescent="0.25">
      <c r="J340" s="1"/>
    </row>
    <row r="341" spans="10:10" x14ac:dyDescent="0.25">
      <c r="J341" s="1"/>
    </row>
    <row r="342" spans="10:10" x14ac:dyDescent="0.25">
      <c r="J342" s="1"/>
    </row>
    <row r="343" spans="10:10" x14ac:dyDescent="0.25">
      <c r="J343" s="1"/>
    </row>
    <row r="344" spans="10:10" x14ac:dyDescent="0.25">
      <c r="J344" s="1"/>
    </row>
    <row r="345" spans="10:10" x14ac:dyDescent="0.25">
      <c r="J345" s="1"/>
    </row>
    <row r="346" spans="10:10" x14ac:dyDescent="0.25">
      <c r="J346" s="1"/>
    </row>
    <row r="347" spans="10:10" x14ac:dyDescent="0.25">
      <c r="J347" s="1"/>
    </row>
    <row r="348" spans="10:10" x14ac:dyDescent="0.25">
      <c r="J348" s="1"/>
    </row>
    <row r="349" spans="10:10" x14ac:dyDescent="0.25">
      <c r="J349" s="1"/>
    </row>
    <row r="350" spans="10:10" x14ac:dyDescent="0.25">
      <c r="J350" s="1"/>
    </row>
    <row r="351" spans="10:10" x14ac:dyDescent="0.25">
      <c r="J351" s="1"/>
    </row>
    <row r="352" spans="10:10" x14ac:dyDescent="0.25">
      <c r="J352" s="1"/>
    </row>
    <row r="353" spans="10:10" x14ac:dyDescent="0.25">
      <c r="J353" s="1"/>
    </row>
    <row r="354" spans="10:10" x14ac:dyDescent="0.25">
      <c r="J354" s="1"/>
    </row>
    <row r="355" spans="10:10" x14ac:dyDescent="0.25">
      <c r="J355" s="1"/>
    </row>
    <row r="356" spans="10:10" x14ac:dyDescent="0.25">
      <c r="J356" s="1"/>
    </row>
    <row r="357" spans="10:10" x14ac:dyDescent="0.25">
      <c r="J357" s="1"/>
    </row>
    <row r="358" spans="10:10" x14ac:dyDescent="0.25">
      <c r="J358" s="1"/>
    </row>
    <row r="359" spans="10:10" x14ac:dyDescent="0.25">
      <c r="J359" s="1"/>
    </row>
    <row r="360" spans="10:10" x14ac:dyDescent="0.25">
      <c r="J360" s="1"/>
    </row>
    <row r="361" spans="10:10" x14ac:dyDescent="0.25">
      <c r="J361" s="1"/>
    </row>
    <row r="362" spans="10:10" x14ac:dyDescent="0.25">
      <c r="J362" s="1"/>
    </row>
    <row r="363" spans="10:10" x14ac:dyDescent="0.25">
      <c r="J363" s="1"/>
    </row>
    <row r="364" spans="10:10" x14ac:dyDescent="0.25">
      <c r="J364" s="1"/>
    </row>
    <row r="365" spans="10:10" x14ac:dyDescent="0.25">
      <c r="J365" s="1"/>
    </row>
    <row r="366" spans="10:10" x14ac:dyDescent="0.25">
      <c r="J366" s="1"/>
    </row>
    <row r="367" spans="10:10" x14ac:dyDescent="0.25">
      <c r="J367" s="1"/>
    </row>
    <row r="368" spans="10:10" x14ac:dyDescent="0.25">
      <c r="J368" s="1"/>
    </row>
    <row r="369" spans="10:10" x14ac:dyDescent="0.25">
      <c r="J369" s="1"/>
    </row>
    <row r="370" spans="10:10" x14ac:dyDescent="0.25">
      <c r="J370" s="1"/>
    </row>
    <row r="371" spans="10:10" x14ac:dyDescent="0.25">
      <c r="J371" s="1"/>
    </row>
    <row r="372" spans="10:10" x14ac:dyDescent="0.25">
      <c r="J372" s="1"/>
    </row>
    <row r="373" spans="10:10" x14ac:dyDescent="0.25">
      <c r="J373" s="1"/>
    </row>
    <row r="374" spans="10:10" x14ac:dyDescent="0.25">
      <c r="J374" s="1"/>
    </row>
    <row r="375" spans="10:10" x14ac:dyDescent="0.25">
      <c r="J375" s="1"/>
    </row>
    <row r="376" spans="10:10" x14ac:dyDescent="0.25">
      <c r="J376" s="1"/>
    </row>
    <row r="377" spans="10:10" x14ac:dyDescent="0.25">
      <c r="J377" s="1"/>
    </row>
    <row r="378" spans="10:10" x14ac:dyDescent="0.25">
      <c r="J378" s="1"/>
    </row>
    <row r="379" spans="10:10" x14ac:dyDescent="0.25">
      <c r="J379" s="1"/>
    </row>
    <row r="380" spans="10:10" x14ac:dyDescent="0.25">
      <c r="J380" s="1"/>
    </row>
    <row r="381" spans="10:10" x14ac:dyDescent="0.25">
      <c r="J381" s="1"/>
    </row>
    <row r="382" spans="10:10" x14ac:dyDescent="0.25">
      <c r="J382" s="1"/>
    </row>
    <row r="383" spans="10:10" x14ac:dyDescent="0.25">
      <c r="J383" s="1"/>
    </row>
    <row r="384" spans="10:10" x14ac:dyDescent="0.25">
      <c r="J384" s="1"/>
    </row>
    <row r="385" spans="10:10" x14ac:dyDescent="0.25">
      <c r="J385" s="1"/>
    </row>
    <row r="386" spans="10:10" x14ac:dyDescent="0.25">
      <c r="J386" s="1"/>
    </row>
    <row r="387" spans="10:10" x14ac:dyDescent="0.25">
      <c r="J387" s="1"/>
    </row>
    <row r="388" spans="10:10" x14ac:dyDescent="0.25">
      <c r="J388" s="1"/>
    </row>
    <row r="389" spans="10:10" x14ac:dyDescent="0.25">
      <c r="J389" s="1"/>
    </row>
    <row r="390" spans="10:10" x14ac:dyDescent="0.25">
      <c r="J390" s="1"/>
    </row>
    <row r="391" spans="10:10" x14ac:dyDescent="0.25">
      <c r="J391" s="1"/>
    </row>
    <row r="392" spans="10:10" x14ac:dyDescent="0.25">
      <c r="J392" s="1"/>
    </row>
    <row r="393" spans="10:10" x14ac:dyDescent="0.25">
      <c r="J393" s="1"/>
    </row>
    <row r="394" spans="10:10" x14ac:dyDescent="0.25">
      <c r="J394" s="1"/>
    </row>
    <row r="395" spans="10:10" x14ac:dyDescent="0.25">
      <c r="J395" s="1"/>
    </row>
    <row r="396" spans="10:10" x14ac:dyDescent="0.25">
      <c r="J396" s="1"/>
    </row>
    <row r="397" spans="10:10" x14ac:dyDescent="0.25">
      <c r="J397" s="1"/>
    </row>
    <row r="398" spans="10:10" x14ac:dyDescent="0.25">
      <c r="J398" s="1"/>
    </row>
    <row r="399" spans="10:10" x14ac:dyDescent="0.25">
      <c r="J399" s="1"/>
    </row>
    <row r="400" spans="10:10" x14ac:dyDescent="0.25">
      <c r="J400" s="1"/>
    </row>
    <row r="401" spans="10:10" x14ac:dyDescent="0.25">
      <c r="J401" s="1"/>
    </row>
    <row r="402" spans="10:10" x14ac:dyDescent="0.25">
      <c r="J402" s="1"/>
    </row>
    <row r="403" spans="10:10" x14ac:dyDescent="0.25">
      <c r="J403" s="1"/>
    </row>
    <row r="404" spans="10:10" x14ac:dyDescent="0.25">
      <c r="J404" s="1"/>
    </row>
    <row r="405" spans="10:10" x14ac:dyDescent="0.25">
      <c r="J405" s="1"/>
    </row>
    <row r="406" spans="10:10" x14ac:dyDescent="0.25">
      <c r="J406" s="1"/>
    </row>
    <row r="407" spans="10:10" x14ac:dyDescent="0.25">
      <c r="J407" s="1"/>
    </row>
    <row r="408" spans="10:10" x14ac:dyDescent="0.25">
      <c r="J408" s="1"/>
    </row>
    <row r="409" spans="10:10" x14ac:dyDescent="0.25">
      <c r="J409" s="1"/>
    </row>
    <row r="410" spans="10:10" x14ac:dyDescent="0.25">
      <c r="J410" s="1"/>
    </row>
    <row r="411" spans="10:10" x14ac:dyDescent="0.25">
      <c r="J411" s="1"/>
    </row>
    <row r="412" spans="10:10" x14ac:dyDescent="0.25">
      <c r="J412" s="1"/>
    </row>
    <row r="413" spans="10:10" x14ac:dyDescent="0.25">
      <c r="J413" s="1"/>
    </row>
    <row r="414" spans="10:10" x14ac:dyDescent="0.25">
      <c r="J414" s="1"/>
    </row>
    <row r="415" spans="10:10" x14ac:dyDescent="0.25">
      <c r="J415" s="1"/>
    </row>
    <row r="416" spans="10:10" x14ac:dyDescent="0.25">
      <c r="J416" s="1"/>
    </row>
    <row r="417" spans="10:10" x14ac:dyDescent="0.25">
      <c r="J417" s="1"/>
    </row>
    <row r="418" spans="10:10" x14ac:dyDescent="0.25">
      <c r="J418" s="1"/>
    </row>
    <row r="419" spans="10:10" x14ac:dyDescent="0.25">
      <c r="J419" s="1"/>
    </row>
    <row r="420" spans="10:10" x14ac:dyDescent="0.25">
      <c r="J420" s="1"/>
    </row>
    <row r="421" spans="10:10" x14ac:dyDescent="0.25">
      <c r="J421" s="1"/>
    </row>
    <row r="422" spans="10:10" x14ac:dyDescent="0.25">
      <c r="J422" s="1"/>
    </row>
    <row r="423" spans="10:10" x14ac:dyDescent="0.25">
      <c r="J423" s="1"/>
    </row>
    <row r="424" spans="10:10" x14ac:dyDescent="0.25">
      <c r="J424" s="1"/>
    </row>
    <row r="425" spans="10:10" x14ac:dyDescent="0.25">
      <c r="J425" s="1"/>
    </row>
    <row r="426" spans="10:10" x14ac:dyDescent="0.25">
      <c r="J426" s="1"/>
    </row>
    <row r="427" spans="10:10" x14ac:dyDescent="0.25">
      <c r="J427" s="1"/>
    </row>
    <row r="428" spans="10:10" x14ac:dyDescent="0.25">
      <c r="J428" s="1"/>
    </row>
    <row r="429" spans="10:10" x14ac:dyDescent="0.25">
      <c r="J429" s="1"/>
    </row>
    <row r="430" spans="10:10" x14ac:dyDescent="0.25">
      <c r="J430" s="1"/>
    </row>
    <row r="431" spans="10:10" x14ac:dyDescent="0.25">
      <c r="J431" s="1"/>
    </row>
    <row r="432" spans="10:10" x14ac:dyDescent="0.25">
      <c r="J432" s="1"/>
    </row>
    <row r="433" spans="10:10" x14ac:dyDescent="0.25">
      <c r="J433" s="1"/>
    </row>
    <row r="434" spans="10:10" x14ac:dyDescent="0.25">
      <c r="J434" s="1"/>
    </row>
    <row r="435" spans="10:10" x14ac:dyDescent="0.25">
      <c r="J435" s="1"/>
    </row>
    <row r="436" spans="10:10" x14ac:dyDescent="0.25">
      <c r="J436" s="1"/>
    </row>
    <row r="437" spans="10:10" x14ac:dyDescent="0.25">
      <c r="J437" s="1"/>
    </row>
    <row r="438" spans="10:10" x14ac:dyDescent="0.25">
      <c r="J438" s="1"/>
    </row>
    <row r="439" spans="10:10" x14ac:dyDescent="0.25">
      <c r="J439" s="1"/>
    </row>
    <row r="440" spans="10:10" x14ac:dyDescent="0.25">
      <c r="J440" s="1"/>
    </row>
    <row r="441" spans="10:10" x14ac:dyDescent="0.25">
      <c r="J441" s="1"/>
    </row>
    <row r="442" spans="10:10" x14ac:dyDescent="0.25">
      <c r="J442" s="1"/>
    </row>
    <row r="443" spans="10:10" x14ac:dyDescent="0.25">
      <c r="J443" s="1"/>
    </row>
    <row r="444" spans="10:10" x14ac:dyDescent="0.25">
      <c r="J444" s="1"/>
    </row>
    <row r="445" spans="10:10" x14ac:dyDescent="0.25">
      <c r="J445" s="1"/>
    </row>
    <row r="446" spans="10:10" x14ac:dyDescent="0.25">
      <c r="J446" s="1"/>
    </row>
    <row r="447" spans="10:10" x14ac:dyDescent="0.25">
      <c r="J447" s="1"/>
    </row>
    <row r="448" spans="10:10" x14ac:dyDescent="0.25">
      <c r="J448" s="1"/>
    </row>
    <row r="449" spans="10:10" x14ac:dyDescent="0.25">
      <c r="J449" s="1"/>
    </row>
    <row r="450" spans="10:10" x14ac:dyDescent="0.25">
      <c r="J450" s="1"/>
    </row>
    <row r="451" spans="10:10" x14ac:dyDescent="0.25">
      <c r="J451" s="1"/>
    </row>
    <row r="452" spans="10:10" x14ac:dyDescent="0.25">
      <c r="J452" s="1"/>
    </row>
    <row r="453" spans="10:10" x14ac:dyDescent="0.25">
      <c r="J453" s="1"/>
    </row>
    <row r="454" spans="10:10" x14ac:dyDescent="0.25">
      <c r="J454" s="1"/>
    </row>
    <row r="455" spans="10:10" x14ac:dyDescent="0.25">
      <c r="J455" s="1"/>
    </row>
    <row r="456" spans="10:10" x14ac:dyDescent="0.25">
      <c r="J456" s="1"/>
    </row>
    <row r="457" spans="10:10" x14ac:dyDescent="0.25">
      <c r="J457" s="1"/>
    </row>
    <row r="458" spans="10:10" x14ac:dyDescent="0.25">
      <c r="J458" s="1"/>
    </row>
    <row r="459" spans="10:10" x14ac:dyDescent="0.25">
      <c r="J459" s="1"/>
    </row>
    <row r="460" spans="10:10" x14ac:dyDescent="0.25">
      <c r="J460" s="1"/>
    </row>
    <row r="461" spans="10:10" x14ac:dyDescent="0.25">
      <c r="J461" s="1"/>
    </row>
    <row r="462" spans="10:10" x14ac:dyDescent="0.25">
      <c r="J462" s="1"/>
    </row>
    <row r="463" spans="10:10" x14ac:dyDescent="0.25">
      <c r="J463" s="1"/>
    </row>
    <row r="464" spans="10:10" x14ac:dyDescent="0.25">
      <c r="J464" s="1"/>
    </row>
    <row r="465" spans="10:10" x14ac:dyDescent="0.25">
      <c r="J465" s="1"/>
    </row>
    <row r="466" spans="10:10" x14ac:dyDescent="0.25">
      <c r="J466" s="1"/>
    </row>
    <row r="467" spans="10:10" x14ac:dyDescent="0.25">
      <c r="J467" s="1"/>
    </row>
    <row r="468" spans="10:10" x14ac:dyDescent="0.25">
      <c r="J468" s="1"/>
    </row>
    <row r="469" spans="10:10" x14ac:dyDescent="0.25">
      <c r="J469" s="1"/>
    </row>
    <row r="470" spans="10:10" x14ac:dyDescent="0.25">
      <c r="J470" s="1"/>
    </row>
    <row r="471" spans="10:10" x14ac:dyDescent="0.25">
      <c r="J471" s="1"/>
    </row>
    <row r="472" spans="10:10" x14ac:dyDescent="0.25">
      <c r="J472" s="1"/>
    </row>
    <row r="473" spans="10:10" x14ac:dyDescent="0.25">
      <c r="J473" s="1"/>
    </row>
    <row r="474" spans="10:10" x14ac:dyDescent="0.25">
      <c r="J474" s="1"/>
    </row>
    <row r="475" spans="10:10" x14ac:dyDescent="0.25">
      <c r="J475" s="1"/>
    </row>
    <row r="476" spans="10:10" x14ac:dyDescent="0.25">
      <c r="J476" s="1"/>
    </row>
    <row r="477" spans="10:10" x14ac:dyDescent="0.25">
      <c r="J477" s="1"/>
    </row>
    <row r="478" spans="10:10" x14ac:dyDescent="0.25">
      <c r="J478" s="1"/>
    </row>
    <row r="479" spans="10:10" x14ac:dyDescent="0.25">
      <c r="J479" s="1"/>
    </row>
    <row r="480" spans="10:10" x14ac:dyDescent="0.25">
      <c r="J480" s="1"/>
    </row>
    <row r="481" spans="10:10" x14ac:dyDescent="0.25">
      <c r="J481" s="1"/>
    </row>
    <row r="482" spans="10:10" x14ac:dyDescent="0.25">
      <c r="J482" s="1"/>
    </row>
    <row r="483" spans="10:10" x14ac:dyDescent="0.25">
      <c r="J483" s="1"/>
    </row>
    <row r="484" spans="10:10" x14ac:dyDescent="0.25">
      <c r="J484" s="1"/>
    </row>
    <row r="485" spans="10:10" x14ac:dyDescent="0.25">
      <c r="J485" s="1"/>
    </row>
    <row r="486" spans="10:10" x14ac:dyDescent="0.25">
      <c r="J486" s="1"/>
    </row>
    <row r="487" spans="10:10" x14ac:dyDescent="0.25">
      <c r="J487" s="1"/>
    </row>
    <row r="488" spans="10:10" x14ac:dyDescent="0.25">
      <c r="J488" s="1"/>
    </row>
    <row r="489" spans="10:10" x14ac:dyDescent="0.25">
      <c r="J489" s="1"/>
    </row>
    <row r="490" spans="10:10" x14ac:dyDescent="0.25">
      <c r="J490" s="1"/>
    </row>
    <row r="491" spans="10:10" x14ac:dyDescent="0.25">
      <c r="J491" s="1"/>
    </row>
    <row r="492" spans="10:10" x14ac:dyDescent="0.25">
      <c r="J492" s="1"/>
    </row>
    <row r="493" spans="10:10" x14ac:dyDescent="0.25">
      <c r="J493" s="1"/>
    </row>
    <row r="494" spans="10:10" x14ac:dyDescent="0.25">
      <c r="J494" s="1"/>
    </row>
    <row r="495" spans="10:10" x14ac:dyDescent="0.25">
      <c r="J495" s="1"/>
    </row>
    <row r="496" spans="10:10" x14ac:dyDescent="0.25">
      <c r="J496" s="1"/>
    </row>
    <row r="497" spans="10:10" x14ac:dyDescent="0.25">
      <c r="J497" s="1"/>
    </row>
    <row r="498" spans="10:10" x14ac:dyDescent="0.25">
      <c r="J498" s="1"/>
    </row>
    <row r="499" spans="10:10" x14ac:dyDescent="0.25">
      <c r="J499" s="1"/>
    </row>
    <row r="500" spans="10:10" x14ac:dyDescent="0.25">
      <c r="J500" s="1"/>
    </row>
    <row r="501" spans="10:10" x14ac:dyDescent="0.25">
      <c r="J501" s="1"/>
    </row>
    <row r="502" spans="10:10" x14ac:dyDescent="0.25">
      <c r="J502" s="1"/>
    </row>
    <row r="503" spans="10:10" x14ac:dyDescent="0.25">
      <c r="J503" s="1"/>
    </row>
    <row r="504" spans="10:10" x14ac:dyDescent="0.25">
      <c r="J504" s="1"/>
    </row>
    <row r="505" spans="10:10" x14ac:dyDescent="0.25">
      <c r="J505" s="1"/>
    </row>
    <row r="506" spans="10:10" x14ac:dyDescent="0.25">
      <c r="J506" s="1"/>
    </row>
    <row r="507" spans="10:10" x14ac:dyDescent="0.25">
      <c r="J507" s="1"/>
    </row>
    <row r="508" spans="10:10" x14ac:dyDescent="0.25">
      <c r="J508" s="1"/>
    </row>
    <row r="509" spans="10:10" x14ac:dyDescent="0.25">
      <c r="J509" s="1"/>
    </row>
    <row r="510" spans="10:10" x14ac:dyDescent="0.25">
      <c r="J510" s="1"/>
    </row>
    <row r="511" spans="10:10" x14ac:dyDescent="0.25">
      <c r="J511" s="1"/>
    </row>
    <row r="512" spans="10:10" x14ac:dyDescent="0.25">
      <c r="J512" s="1"/>
    </row>
    <row r="513" spans="10:10" x14ac:dyDescent="0.25">
      <c r="J513" s="1"/>
    </row>
    <row r="514" spans="10:10" x14ac:dyDescent="0.25">
      <c r="J514" s="1"/>
    </row>
    <row r="515" spans="10:10" x14ac:dyDescent="0.25">
      <c r="J515" s="1"/>
    </row>
    <row r="516" spans="10:10" x14ac:dyDescent="0.25">
      <c r="J516" s="1"/>
    </row>
    <row r="517" spans="10:10" x14ac:dyDescent="0.25">
      <c r="J517" s="1"/>
    </row>
    <row r="518" spans="10:10" x14ac:dyDescent="0.25">
      <c r="J518" s="1"/>
    </row>
    <row r="519" spans="10:10" x14ac:dyDescent="0.25">
      <c r="J519" s="1"/>
    </row>
    <row r="520" spans="10:10" x14ac:dyDescent="0.25">
      <c r="J520" s="1"/>
    </row>
    <row r="521" spans="10:10" x14ac:dyDescent="0.25">
      <c r="J521" s="1"/>
    </row>
    <row r="522" spans="10:10" x14ac:dyDescent="0.25">
      <c r="J522" s="1"/>
    </row>
    <row r="523" spans="10:10" x14ac:dyDescent="0.25">
      <c r="J523" s="1"/>
    </row>
    <row r="524" spans="10:10" x14ac:dyDescent="0.25">
      <c r="J524" s="1"/>
    </row>
    <row r="525" spans="10:10" x14ac:dyDescent="0.25">
      <c r="J525" s="1"/>
    </row>
    <row r="526" spans="10:10" x14ac:dyDescent="0.25">
      <c r="J526" s="1"/>
    </row>
    <row r="527" spans="10:10" x14ac:dyDescent="0.25">
      <c r="J527" s="1"/>
    </row>
    <row r="528" spans="10:10" x14ac:dyDescent="0.25">
      <c r="J528" s="1"/>
    </row>
    <row r="529" spans="10:10" x14ac:dyDescent="0.25">
      <c r="J529" s="1"/>
    </row>
    <row r="530" spans="10:10" x14ac:dyDescent="0.25">
      <c r="J530" s="1"/>
    </row>
    <row r="531" spans="10:10" x14ac:dyDescent="0.25">
      <c r="J531" s="1"/>
    </row>
    <row r="532" spans="10:10" x14ac:dyDescent="0.25">
      <c r="J532" s="1"/>
    </row>
    <row r="533" spans="10:10" x14ac:dyDescent="0.25">
      <c r="J533" s="1"/>
    </row>
    <row r="534" spans="10:10" x14ac:dyDescent="0.25">
      <c r="J534" s="1"/>
    </row>
    <row r="535" spans="10:10" x14ac:dyDescent="0.25">
      <c r="J535" s="1"/>
    </row>
    <row r="536" spans="10:10" x14ac:dyDescent="0.25">
      <c r="J536" s="1"/>
    </row>
    <row r="537" spans="10:10" x14ac:dyDescent="0.25">
      <c r="J537" s="1"/>
    </row>
    <row r="538" spans="10:10" x14ac:dyDescent="0.25">
      <c r="J538" s="1"/>
    </row>
    <row r="539" spans="10:10" x14ac:dyDescent="0.25">
      <c r="J539" s="1"/>
    </row>
    <row r="540" spans="10:10" x14ac:dyDescent="0.25">
      <c r="J540" s="1"/>
    </row>
    <row r="541" spans="10:10" x14ac:dyDescent="0.25">
      <c r="J541" s="1"/>
    </row>
    <row r="542" spans="10:10" x14ac:dyDescent="0.25">
      <c r="J542" s="1"/>
    </row>
    <row r="543" spans="10:10" x14ac:dyDescent="0.25">
      <c r="J543" s="1"/>
    </row>
    <row r="544" spans="10:10" x14ac:dyDescent="0.25">
      <c r="J544" s="1"/>
    </row>
    <row r="545" spans="10:10" x14ac:dyDescent="0.25">
      <c r="J545" s="1"/>
    </row>
    <row r="546" spans="10:10" x14ac:dyDescent="0.25">
      <c r="J546" s="1"/>
    </row>
    <row r="547" spans="10:10" x14ac:dyDescent="0.25">
      <c r="J547" s="1"/>
    </row>
    <row r="548" spans="10:10" x14ac:dyDescent="0.25">
      <c r="J548" s="1"/>
    </row>
    <row r="549" spans="10:10" x14ac:dyDescent="0.25">
      <c r="J549" s="1"/>
    </row>
    <row r="550" spans="10:10" x14ac:dyDescent="0.25">
      <c r="J550" s="1"/>
    </row>
    <row r="551" spans="10:10" x14ac:dyDescent="0.25">
      <c r="J551" s="1"/>
    </row>
    <row r="552" spans="10:10" x14ac:dyDescent="0.25">
      <c r="J552" s="1"/>
    </row>
    <row r="553" spans="10:10" x14ac:dyDescent="0.25">
      <c r="J553" s="1"/>
    </row>
    <row r="554" spans="10:10" x14ac:dyDescent="0.25">
      <c r="J554" s="1"/>
    </row>
    <row r="555" spans="10:10" x14ac:dyDescent="0.25">
      <c r="J555" s="1"/>
    </row>
    <row r="556" spans="10:10" x14ac:dyDescent="0.25">
      <c r="J556" s="1"/>
    </row>
    <row r="557" spans="10:10" x14ac:dyDescent="0.25">
      <c r="J557" s="1"/>
    </row>
    <row r="558" spans="10:10" x14ac:dyDescent="0.25">
      <c r="J558" s="1"/>
    </row>
    <row r="559" spans="10:10" x14ac:dyDescent="0.25">
      <c r="J559" s="1"/>
    </row>
    <row r="560" spans="10:10" x14ac:dyDescent="0.25">
      <c r="J560" s="1"/>
    </row>
    <row r="561" spans="10:10" x14ac:dyDescent="0.25">
      <c r="J561" s="1"/>
    </row>
    <row r="562" spans="10:10" x14ac:dyDescent="0.25">
      <c r="J562" s="1"/>
    </row>
    <row r="563" spans="10:10" x14ac:dyDescent="0.25">
      <c r="J563" s="1"/>
    </row>
    <row r="564" spans="10:10" x14ac:dyDescent="0.25">
      <c r="J564" s="1"/>
    </row>
    <row r="565" spans="10:10" x14ac:dyDescent="0.25">
      <c r="J565" s="1"/>
    </row>
    <row r="566" spans="10:10" x14ac:dyDescent="0.25">
      <c r="J566" s="1"/>
    </row>
    <row r="567" spans="10:10" x14ac:dyDescent="0.25">
      <c r="J567" s="1"/>
    </row>
    <row r="568" spans="10:10" x14ac:dyDescent="0.25">
      <c r="J568" s="1"/>
    </row>
    <row r="569" spans="10:10" x14ac:dyDescent="0.25">
      <c r="J569" s="1"/>
    </row>
    <row r="570" spans="10:10" x14ac:dyDescent="0.25">
      <c r="J570" s="1"/>
    </row>
    <row r="571" spans="10:10" x14ac:dyDescent="0.25">
      <c r="J571" s="1"/>
    </row>
    <row r="572" spans="10:10" x14ac:dyDescent="0.25">
      <c r="J572" s="1"/>
    </row>
    <row r="573" spans="10:10" x14ac:dyDescent="0.25">
      <c r="J573" s="1"/>
    </row>
    <row r="574" spans="10:10" x14ac:dyDescent="0.25">
      <c r="J574" s="1"/>
    </row>
    <row r="575" spans="10:10" x14ac:dyDescent="0.25">
      <c r="J575" s="1"/>
    </row>
    <row r="576" spans="10:10" x14ac:dyDescent="0.25">
      <c r="J576" s="1"/>
    </row>
    <row r="577" spans="10:10" x14ac:dyDescent="0.25">
      <c r="J577" s="1"/>
    </row>
    <row r="578" spans="10:10" x14ac:dyDescent="0.25">
      <c r="J578" s="1"/>
    </row>
    <row r="579" spans="10:10" x14ac:dyDescent="0.25">
      <c r="J579" s="1"/>
    </row>
    <row r="580" spans="10:10" x14ac:dyDescent="0.25">
      <c r="J580" s="1"/>
    </row>
    <row r="581" spans="10:10" x14ac:dyDescent="0.25">
      <c r="J581" s="1"/>
    </row>
    <row r="582" spans="10:10" x14ac:dyDescent="0.25">
      <c r="J582" s="1"/>
    </row>
    <row r="583" spans="10:10" x14ac:dyDescent="0.25">
      <c r="J583" s="1"/>
    </row>
    <row r="584" spans="10:10" x14ac:dyDescent="0.25">
      <c r="J584" s="1"/>
    </row>
    <row r="585" spans="10:10" x14ac:dyDescent="0.25">
      <c r="J585" s="1"/>
    </row>
    <row r="586" spans="10:10" x14ac:dyDescent="0.25">
      <c r="J586" s="1"/>
    </row>
    <row r="587" spans="10:10" x14ac:dyDescent="0.25">
      <c r="J587" s="1"/>
    </row>
    <row r="588" spans="10:10" x14ac:dyDescent="0.25">
      <c r="J588" s="1"/>
    </row>
    <row r="589" spans="10:10" x14ac:dyDescent="0.25">
      <c r="J589" s="1"/>
    </row>
    <row r="590" spans="10:10" x14ac:dyDescent="0.25">
      <c r="J590" s="1"/>
    </row>
    <row r="591" spans="10:10" x14ac:dyDescent="0.25">
      <c r="J591" s="1"/>
    </row>
    <row r="592" spans="10:10" x14ac:dyDescent="0.25">
      <c r="J592" s="1"/>
    </row>
    <row r="593" spans="10:10" x14ac:dyDescent="0.25">
      <c r="J593" s="1"/>
    </row>
    <row r="594" spans="10:10" x14ac:dyDescent="0.25">
      <c r="J594" s="1"/>
    </row>
    <row r="595" spans="10:10" x14ac:dyDescent="0.25">
      <c r="J595" s="1"/>
    </row>
    <row r="596" spans="10:10" x14ac:dyDescent="0.25">
      <c r="J596" s="1"/>
    </row>
    <row r="597" spans="10:10" x14ac:dyDescent="0.25">
      <c r="J597" s="1"/>
    </row>
    <row r="598" spans="10:10" x14ac:dyDescent="0.25">
      <c r="J598" s="1"/>
    </row>
    <row r="599" spans="10:10" x14ac:dyDescent="0.25">
      <c r="J599" s="1"/>
    </row>
    <row r="600" spans="10:10" x14ac:dyDescent="0.25">
      <c r="J600" s="1"/>
    </row>
    <row r="601" spans="10:10" x14ac:dyDescent="0.25">
      <c r="J601" s="1"/>
    </row>
    <row r="602" spans="10:10" x14ac:dyDescent="0.25">
      <c r="J602" s="1"/>
    </row>
    <row r="603" spans="10:10" x14ac:dyDescent="0.25">
      <c r="J603" s="1"/>
    </row>
    <row r="604" spans="10:10" x14ac:dyDescent="0.25">
      <c r="J604" s="1"/>
    </row>
    <row r="605" spans="10:10" x14ac:dyDescent="0.25">
      <c r="J605" s="1"/>
    </row>
    <row r="606" spans="10:10" x14ac:dyDescent="0.25">
      <c r="J606" s="1"/>
    </row>
    <row r="607" spans="10:10" x14ac:dyDescent="0.25">
      <c r="J607" s="1"/>
    </row>
    <row r="608" spans="10:10" x14ac:dyDescent="0.25">
      <c r="J608" s="1"/>
    </row>
    <row r="609" spans="10:10" x14ac:dyDescent="0.25">
      <c r="J609" s="1"/>
    </row>
    <row r="610" spans="10:10" x14ac:dyDescent="0.25">
      <c r="J610" s="1"/>
    </row>
    <row r="611" spans="10:10" x14ac:dyDescent="0.25">
      <c r="J611" s="1"/>
    </row>
    <row r="612" spans="10:10" x14ac:dyDescent="0.25">
      <c r="J612" s="1"/>
    </row>
    <row r="613" spans="10:10" x14ac:dyDescent="0.25">
      <c r="J613" s="1"/>
    </row>
    <row r="614" spans="10:10" x14ac:dyDescent="0.25">
      <c r="J614" s="1"/>
    </row>
    <row r="615" spans="10:10" x14ac:dyDescent="0.25">
      <c r="J615" s="1"/>
    </row>
    <row r="616" spans="10:10" x14ac:dyDescent="0.25">
      <c r="J616" s="1"/>
    </row>
    <row r="617" spans="10:10" x14ac:dyDescent="0.25">
      <c r="J617" s="1"/>
    </row>
    <row r="618" spans="10:10" x14ac:dyDescent="0.25">
      <c r="J618" s="1"/>
    </row>
    <row r="619" spans="10:10" x14ac:dyDescent="0.25">
      <c r="J619" s="1"/>
    </row>
    <row r="620" spans="10:10" x14ac:dyDescent="0.25">
      <c r="J620" s="1"/>
    </row>
    <row r="621" spans="10:10" x14ac:dyDescent="0.25">
      <c r="J621" s="1"/>
    </row>
    <row r="622" spans="10:10" x14ac:dyDescent="0.25">
      <c r="J622" s="1"/>
    </row>
    <row r="623" spans="10:10" x14ac:dyDescent="0.25">
      <c r="J623" s="1"/>
    </row>
    <row r="624" spans="10:10" x14ac:dyDescent="0.25">
      <c r="J624" s="1"/>
    </row>
    <row r="625" spans="10:10" x14ac:dyDescent="0.25">
      <c r="J625" s="1"/>
    </row>
    <row r="626" spans="10:10" x14ac:dyDescent="0.25">
      <c r="J626" s="1"/>
    </row>
    <row r="627" spans="10:10" x14ac:dyDescent="0.25">
      <c r="J627" s="1"/>
    </row>
    <row r="628" spans="10:10" x14ac:dyDescent="0.25">
      <c r="J628" s="1"/>
    </row>
    <row r="629" spans="10:10" x14ac:dyDescent="0.25">
      <c r="J629" s="1"/>
    </row>
    <row r="630" spans="10:10" x14ac:dyDescent="0.25">
      <c r="J630" s="1"/>
    </row>
    <row r="631" spans="10:10" x14ac:dyDescent="0.25">
      <c r="J631" s="1"/>
    </row>
    <row r="632" spans="10:10" x14ac:dyDescent="0.25">
      <c r="J632" s="1"/>
    </row>
    <row r="633" spans="10:10" x14ac:dyDescent="0.25">
      <c r="J633" s="1"/>
    </row>
    <row r="634" spans="10:10" x14ac:dyDescent="0.25">
      <c r="J634" s="1"/>
    </row>
    <row r="635" spans="10:10" x14ac:dyDescent="0.25">
      <c r="J635" s="1"/>
    </row>
    <row r="636" spans="10:10" x14ac:dyDescent="0.25">
      <c r="J636" s="1"/>
    </row>
    <row r="637" spans="10:10" x14ac:dyDescent="0.25">
      <c r="J637" s="1"/>
    </row>
    <row r="638" spans="10:10" x14ac:dyDescent="0.25">
      <c r="J638" s="1"/>
    </row>
    <row r="639" spans="10:10" x14ac:dyDescent="0.25">
      <c r="J639" s="1"/>
    </row>
    <row r="640" spans="10:10" x14ac:dyDescent="0.25">
      <c r="J640" s="1"/>
    </row>
    <row r="641" spans="10:10" x14ac:dyDescent="0.25">
      <c r="J641" s="1"/>
    </row>
    <row r="642" spans="10:10" x14ac:dyDescent="0.25">
      <c r="J642" s="1"/>
    </row>
    <row r="643" spans="10:10" x14ac:dyDescent="0.25">
      <c r="J643" s="1"/>
    </row>
    <row r="644" spans="10:10" x14ac:dyDescent="0.25">
      <c r="J644" s="1"/>
    </row>
    <row r="645" spans="10:10" x14ac:dyDescent="0.25">
      <c r="J645" s="1"/>
    </row>
    <row r="646" spans="10:10" x14ac:dyDescent="0.25">
      <c r="J646" s="1"/>
    </row>
    <row r="647" spans="10:10" x14ac:dyDescent="0.25">
      <c r="J647" s="1"/>
    </row>
    <row r="648" spans="10:10" x14ac:dyDescent="0.25">
      <c r="J648" s="1"/>
    </row>
    <row r="649" spans="10:10" x14ac:dyDescent="0.25">
      <c r="J649" s="1"/>
    </row>
    <row r="650" spans="10:10" x14ac:dyDescent="0.25">
      <c r="J650" s="1"/>
    </row>
    <row r="651" spans="10:10" x14ac:dyDescent="0.25">
      <c r="J651" s="1"/>
    </row>
    <row r="652" spans="10:10" x14ac:dyDescent="0.25">
      <c r="J652" s="1"/>
    </row>
    <row r="653" spans="10:10" x14ac:dyDescent="0.25">
      <c r="J653" s="1"/>
    </row>
    <row r="654" spans="10:10" x14ac:dyDescent="0.25">
      <c r="J654" s="1"/>
    </row>
    <row r="655" spans="10:10" x14ac:dyDescent="0.25">
      <c r="J655" s="1"/>
    </row>
    <row r="656" spans="10:10" x14ac:dyDescent="0.25">
      <c r="J656" s="1"/>
    </row>
    <row r="657" spans="10:10" x14ac:dyDescent="0.25">
      <c r="J657" s="1"/>
    </row>
    <row r="658" spans="10:10" x14ac:dyDescent="0.25">
      <c r="J658" s="1"/>
    </row>
    <row r="659" spans="10:10" x14ac:dyDescent="0.25">
      <c r="J659" s="1"/>
    </row>
    <row r="660" spans="10:10" x14ac:dyDescent="0.25">
      <c r="J660" s="1"/>
    </row>
    <row r="661" spans="10:10" x14ac:dyDescent="0.25">
      <c r="J661" s="1"/>
    </row>
    <row r="662" spans="10:10" x14ac:dyDescent="0.25">
      <c r="J662" s="1"/>
    </row>
    <row r="663" spans="10:10" x14ac:dyDescent="0.25">
      <c r="J663" s="1"/>
    </row>
    <row r="664" spans="10:10" x14ac:dyDescent="0.25">
      <c r="J664" s="1"/>
    </row>
    <row r="665" spans="10:10" x14ac:dyDescent="0.25">
      <c r="J665" s="1"/>
    </row>
    <row r="666" spans="10:10" x14ac:dyDescent="0.25">
      <c r="J666" s="1"/>
    </row>
    <row r="667" spans="10:10" x14ac:dyDescent="0.25">
      <c r="J667" s="1"/>
    </row>
    <row r="668" spans="10:10" x14ac:dyDescent="0.25">
      <c r="J668" s="1"/>
    </row>
    <row r="669" spans="10:10" x14ac:dyDescent="0.25">
      <c r="J669" s="1"/>
    </row>
    <row r="670" spans="10:10" x14ac:dyDescent="0.25">
      <c r="J670" s="1"/>
    </row>
    <row r="671" spans="10:10" x14ac:dyDescent="0.25">
      <c r="J671" s="1"/>
    </row>
    <row r="672" spans="10:10" x14ac:dyDescent="0.25">
      <c r="J672" s="1"/>
    </row>
    <row r="673" spans="10:10" x14ac:dyDescent="0.25">
      <c r="J673" s="1"/>
    </row>
    <row r="674" spans="10:10" x14ac:dyDescent="0.25">
      <c r="J674" s="1"/>
    </row>
    <row r="675" spans="10:10" x14ac:dyDescent="0.25">
      <c r="J675" s="1"/>
    </row>
    <row r="676" spans="10:10" x14ac:dyDescent="0.25">
      <c r="J676" s="1"/>
    </row>
    <row r="677" spans="10:10" x14ac:dyDescent="0.25">
      <c r="J677" s="1"/>
    </row>
    <row r="678" spans="10:10" x14ac:dyDescent="0.25">
      <c r="J678" s="1"/>
    </row>
    <row r="679" spans="10:10" x14ac:dyDescent="0.25">
      <c r="J679" s="1"/>
    </row>
    <row r="680" spans="10:10" x14ac:dyDescent="0.25">
      <c r="J680" s="1"/>
    </row>
    <row r="681" spans="10:10" x14ac:dyDescent="0.25">
      <c r="J681" s="1"/>
    </row>
    <row r="682" spans="10:10" x14ac:dyDescent="0.25">
      <c r="J682" s="1"/>
    </row>
    <row r="683" spans="10:10" x14ac:dyDescent="0.25">
      <c r="J683" s="1"/>
    </row>
    <row r="684" spans="10:10" x14ac:dyDescent="0.25">
      <c r="J684" s="1"/>
    </row>
    <row r="685" spans="10:10" x14ac:dyDescent="0.25">
      <c r="J685" s="1"/>
    </row>
    <row r="686" spans="10:10" x14ac:dyDescent="0.25">
      <c r="J686" s="1"/>
    </row>
    <row r="687" spans="10:10" x14ac:dyDescent="0.25">
      <c r="J687" s="1"/>
    </row>
    <row r="688" spans="10:10" x14ac:dyDescent="0.25">
      <c r="J688" s="1"/>
    </row>
    <row r="689" spans="10:10" x14ac:dyDescent="0.25">
      <c r="J689" s="1"/>
    </row>
    <row r="690" spans="10:10" x14ac:dyDescent="0.25">
      <c r="J690" s="1"/>
    </row>
    <row r="691" spans="10:10" x14ac:dyDescent="0.25">
      <c r="J691" s="1"/>
    </row>
    <row r="692" spans="10:10" x14ac:dyDescent="0.25">
      <c r="J692" s="1"/>
    </row>
    <row r="693" spans="10:10" x14ac:dyDescent="0.25">
      <c r="J693" s="1"/>
    </row>
    <row r="694" spans="10:10" x14ac:dyDescent="0.25">
      <c r="J694" s="1"/>
    </row>
    <row r="695" spans="10:10" x14ac:dyDescent="0.25">
      <c r="J695" s="1"/>
    </row>
    <row r="696" spans="10:10" x14ac:dyDescent="0.25">
      <c r="J696" s="1"/>
    </row>
    <row r="697" spans="10:10" x14ac:dyDescent="0.25">
      <c r="J697" s="1"/>
    </row>
    <row r="698" spans="10:10" x14ac:dyDescent="0.25">
      <c r="J698" s="1"/>
    </row>
    <row r="699" spans="10:10" x14ac:dyDescent="0.25">
      <c r="J699" s="1"/>
    </row>
    <row r="700" spans="10:10" x14ac:dyDescent="0.25">
      <c r="J700" s="1"/>
    </row>
    <row r="701" spans="10:10" x14ac:dyDescent="0.25">
      <c r="J701" s="1"/>
    </row>
    <row r="702" spans="10:10" x14ac:dyDescent="0.25">
      <c r="J702" s="1"/>
    </row>
    <row r="703" spans="10:10" x14ac:dyDescent="0.25">
      <c r="J703" s="1"/>
    </row>
    <row r="704" spans="10:10" x14ac:dyDescent="0.25">
      <c r="J704" s="1"/>
    </row>
    <row r="705" spans="10:10" x14ac:dyDescent="0.25">
      <c r="J705" s="1"/>
    </row>
    <row r="706" spans="10:10" x14ac:dyDescent="0.25">
      <c r="J706" s="1"/>
    </row>
    <row r="707" spans="10:10" x14ac:dyDescent="0.25">
      <c r="J707" s="1"/>
    </row>
    <row r="708" spans="10:10" x14ac:dyDescent="0.25">
      <c r="J708" s="1"/>
    </row>
    <row r="709" spans="10:10" x14ac:dyDescent="0.25">
      <c r="J709" s="1"/>
    </row>
    <row r="710" spans="10:10" x14ac:dyDescent="0.25">
      <c r="J710" s="1"/>
    </row>
    <row r="711" spans="10:10" x14ac:dyDescent="0.25">
      <c r="J711" s="1"/>
    </row>
    <row r="712" spans="10:10" x14ac:dyDescent="0.25">
      <c r="J712" s="1"/>
    </row>
    <row r="713" spans="10:10" x14ac:dyDescent="0.25">
      <c r="J713" s="1"/>
    </row>
    <row r="714" spans="10:10" x14ac:dyDescent="0.25">
      <c r="J714" s="1"/>
    </row>
    <row r="715" spans="10:10" x14ac:dyDescent="0.25">
      <c r="J715" s="1"/>
    </row>
    <row r="716" spans="10:10" x14ac:dyDescent="0.25">
      <c r="J716" s="1"/>
    </row>
    <row r="717" spans="10:10" x14ac:dyDescent="0.25">
      <c r="J717" s="1"/>
    </row>
    <row r="718" spans="10:10" x14ac:dyDescent="0.25">
      <c r="J718" s="1"/>
    </row>
    <row r="719" spans="10:10" x14ac:dyDescent="0.25">
      <c r="J719" s="1"/>
    </row>
    <row r="720" spans="10:10" x14ac:dyDescent="0.25">
      <c r="J720" s="1"/>
    </row>
    <row r="721" spans="10:10" x14ac:dyDescent="0.25">
      <c r="J721" s="1"/>
    </row>
    <row r="722" spans="10:10" x14ac:dyDescent="0.25">
      <c r="J722" s="1"/>
    </row>
    <row r="723" spans="10:10" x14ac:dyDescent="0.25">
      <c r="J723" s="1"/>
    </row>
    <row r="724" spans="10:10" x14ac:dyDescent="0.25">
      <c r="J724" s="1"/>
    </row>
    <row r="725" spans="10:10" x14ac:dyDescent="0.25">
      <c r="J725" s="1"/>
    </row>
    <row r="726" spans="10:10" x14ac:dyDescent="0.25">
      <c r="J726" s="1"/>
    </row>
    <row r="727" spans="10:10" x14ac:dyDescent="0.25">
      <c r="J727" s="1"/>
    </row>
    <row r="728" spans="10:10" x14ac:dyDescent="0.25">
      <c r="J728" s="1"/>
    </row>
    <row r="729" spans="10:10" x14ac:dyDescent="0.25">
      <c r="J729" s="1"/>
    </row>
    <row r="730" spans="10:10" x14ac:dyDescent="0.25">
      <c r="J730" s="1"/>
    </row>
    <row r="731" spans="10:10" x14ac:dyDescent="0.25">
      <c r="J731" s="1"/>
    </row>
    <row r="732" spans="10:10" x14ac:dyDescent="0.25">
      <c r="J732" s="1"/>
    </row>
    <row r="733" spans="10:10" x14ac:dyDescent="0.25">
      <c r="J733" s="1"/>
    </row>
    <row r="734" spans="10:10" x14ac:dyDescent="0.25">
      <c r="J734" s="1"/>
    </row>
    <row r="735" spans="10:10" x14ac:dyDescent="0.25">
      <c r="J735" s="1"/>
    </row>
    <row r="736" spans="10:10" x14ac:dyDescent="0.25">
      <c r="J736" s="1"/>
    </row>
    <row r="737" spans="10:10" x14ac:dyDescent="0.25">
      <c r="J737" s="1"/>
    </row>
    <row r="738" spans="10:10" x14ac:dyDescent="0.25">
      <c r="J738" s="1"/>
    </row>
    <row r="739" spans="10:10" x14ac:dyDescent="0.25">
      <c r="J739" s="1"/>
    </row>
    <row r="740" spans="10:10" x14ac:dyDescent="0.25">
      <c r="J740" s="1"/>
    </row>
    <row r="741" spans="10:10" x14ac:dyDescent="0.25">
      <c r="J741" s="1"/>
    </row>
    <row r="742" spans="10:10" x14ac:dyDescent="0.25">
      <c r="J742" s="1"/>
    </row>
    <row r="743" spans="10:10" x14ac:dyDescent="0.25">
      <c r="J743" s="1"/>
    </row>
    <row r="744" spans="10:10" x14ac:dyDescent="0.25">
      <c r="J744" s="1"/>
    </row>
    <row r="745" spans="10:10" x14ac:dyDescent="0.25">
      <c r="J745" s="1"/>
    </row>
    <row r="746" spans="10:10" x14ac:dyDescent="0.25">
      <c r="J746" s="1"/>
    </row>
    <row r="747" spans="10:10" x14ac:dyDescent="0.25">
      <c r="J747" s="1"/>
    </row>
    <row r="748" spans="10:10" x14ac:dyDescent="0.25">
      <c r="J748" s="1"/>
    </row>
    <row r="749" spans="10:10" x14ac:dyDescent="0.25">
      <c r="J749" s="1"/>
    </row>
    <row r="750" spans="10:10" x14ac:dyDescent="0.25">
      <c r="J750" s="1"/>
    </row>
    <row r="751" spans="10:10" x14ac:dyDescent="0.25">
      <c r="J751" s="1"/>
    </row>
    <row r="752" spans="10:10" x14ac:dyDescent="0.25">
      <c r="J752" s="1"/>
    </row>
    <row r="753" spans="10:10" x14ac:dyDescent="0.25">
      <c r="J753" s="1"/>
    </row>
    <row r="754" spans="10:10" x14ac:dyDescent="0.25">
      <c r="J754" s="1"/>
    </row>
    <row r="755" spans="10:10" x14ac:dyDescent="0.25">
      <c r="J755" s="1"/>
    </row>
    <row r="756" spans="10:10" x14ac:dyDescent="0.25">
      <c r="J756" s="1"/>
    </row>
    <row r="757" spans="10:10" x14ac:dyDescent="0.25">
      <c r="J757" s="1"/>
    </row>
    <row r="758" spans="10:10" x14ac:dyDescent="0.25">
      <c r="J758" s="1"/>
    </row>
    <row r="759" spans="10:10" x14ac:dyDescent="0.25">
      <c r="J759" s="1"/>
    </row>
    <row r="760" spans="10:10" x14ac:dyDescent="0.25">
      <c r="J760" s="1"/>
    </row>
    <row r="761" spans="10:10" x14ac:dyDescent="0.25">
      <c r="J761" s="1"/>
    </row>
    <row r="762" spans="10:10" x14ac:dyDescent="0.25">
      <c r="J762" s="1"/>
    </row>
    <row r="763" spans="10:10" x14ac:dyDescent="0.25">
      <c r="J763" s="1"/>
    </row>
    <row r="764" spans="10:10" x14ac:dyDescent="0.25">
      <c r="J764" s="1"/>
    </row>
    <row r="765" spans="10:10" x14ac:dyDescent="0.25">
      <c r="J765" s="1"/>
    </row>
    <row r="766" spans="10:10" x14ac:dyDescent="0.25">
      <c r="J766" s="1"/>
    </row>
    <row r="767" spans="10:10" x14ac:dyDescent="0.25">
      <c r="J767" s="1"/>
    </row>
    <row r="768" spans="10:10" x14ac:dyDescent="0.25">
      <c r="J768" s="1"/>
    </row>
    <row r="769" spans="10:10" x14ac:dyDescent="0.25">
      <c r="J769" s="1"/>
    </row>
    <row r="770" spans="10:10" x14ac:dyDescent="0.25">
      <c r="J770" s="1"/>
    </row>
    <row r="771" spans="10:10" x14ac:dyDescent="0.25">
      <c r="J771" s="1"/>
    </row>
    <row r="772" spans="10:10" x14ac:dyDescent="0.25">
      <c r="J772" s="1"/>
    </row>
    <row r="773" spans="10:10" x14ac:dyDescent="0.25">
      <c r="J773" s="1"/>
    </row>
    <row r="774" spans="10:10" x14ac:dyDescent="0.25">
      <c r="J774" s="1"/>
    </row>
    <row r="775" spans="10:10" x14ac:dyDescent="0.25">
      <c r="J775" s="1"/>
    </row>
    <row r="776" spans="10:10" x14ac:dyDescent="0.25">
      <c r="J776" s="1"/>
    </row>
    <row r="777" spans="10:10" x14ac:dyDescent="0.25">
      <c r="J777" s="1"/>
    </row>
    <row r="778" spans="10:10" x14ac:dyDescent="0.25">
      <c r="J778" s="1"/>
    </row>
    <row r="779" spans="10:10" x14ac:dyDescent="0.25">
      <c r="J779" s="1"/>
    </row>
    <row r="780" spans="10:10" x14ac:dyDescent="0.25">
      <c r="J780" s="1"/>
    </row>
    <row r="781" spans="10:10" x14ac:dyDescent="0.25">
      <c r="J781" s="1"/>
    </row>
    <row r="782" spans="10:10" x14ac:dyDescent="0.25">
      <c r="J782" s="1"/>
    </row>
    <row r="783" spans="10:10" x14ac:dyDescent="0.25">
      <c r="J783" s="1"/>
    </row>
    <row r="784" spans="10:10" x14ac:dyDescent="0.25">
      <c r="J784" s="1"/>
    </row>
    <row r="785" spans="10:10" x14ac:dyDescent="0.25">
      <c r="J785" s="1"/>
    </row>
    <row r="786" spans="10:10" x14ac:dyDescent="0.25">
      <c r="J786" s="1"/>
    </row>
    <row r="787" spans="10:10" x14ac:dyDescent="0.25">
      <c r="J787" s="1"/>
    </row>
    <row r="788" spans="10:10" x14ac:dyDescent="0.25">
      <c r="J788" s="1"/>
    </row>
    <row r="789" spans="10:10" x14ac:dyDescent="0.25">
      <c r="J789" s="1"/>
    </row>
    <row r="790" spans="10:10" x14ac:dyDescent="0.25">
      <c r="J790" s="1"/>
    </row>
    <row r="791" spans="10:10" x14ac:dyDescent="0.25">
      <c r="J791" s="1"/>
    </row>
    <row r="792" spans="10:10" x14ac:dyDescent="0.25">
      <c r="J792" s="1"/>
    </row>
    <row r="793" spans="10:10" x14ac:dyDescent="0.25">
      <c r="J793" s="1"/>
    </row>
    <row r="794" spans="10:10" x14ac:dyDescent="0.25">
      <c r="J794" s="1"/>
    </row>
    <row r="795" spans="10:10" x14ac:dyDescent="0.25">
      <c r="J795" s="1"/>
    </row>
    <row r="796" spans="10:10" x14ac:dyDescent="0.25">
      <c r="J796" s="1"/>
    </row>
    <row r="797" spans="10:10" x14ac:dyDescent="0.25">
      <c r="J797" s="1"/>
    </row>
    <row r="798" spans="10:10" x14ac:dyDescent="0.25">
      <c r="J798" s="1"/>
    </row>
    <row r="799" spans="10:10" x14ac:dyDescent="0.25">
      <c r="J799" s="1"/>
    </row>
    <row r="800" spans="10:10" x14ac:dyDescent="0.25">
      <c r="J800" s="1"/>
    </row>
    <row r="801" spans="10:10" x14ac:dyDescent="0.25">
      <c r="J801" s="1"/>
    </row>
    <row r="802" spans="10:10" x14ac:dyDescent="0.25">
      <c r="J802" s="1"/>
    </row>
    <row r="803" spans="10:10" x14ac:dyDescent="0.25">
      <c r="J803" s="1"/>
    </row>
    <row r="804" spans="10:10" x14ac:dyDescent="0.25">
      <c r="J804" s="1"/>
    </row>
    <row r="805" spans="10:10" x14ac:dyDescent="0.25">
      <c r="J805" s="1"/>
    </row>
    <row r="806" spans="10:10" x14ac:dyDescent="0.25">
      <c r="J806" s="1"/>
    </row>
    <row r="807" spans="10:10" x14ac:dyDescent="0.25">
      <c r="J807" s="1"/>
    </row>
    <row r="808" spans="10:10" x14ac:dyDescent="0.25">
      <c r="J808" s="1"/>
    </row>
    <row r="809" spans="10:10" x14ac:dyDescent="0.25">
      <c r="J809" s="1"/>
    </row>
    <row r="810" spans="10:10" x14ac:dyDescent="0.25">
      <c r="J810" s="1"/>
    </row>
    <row r="811" spans="10:10" x14ac:dyDescent="0.25">
      <c r="J811" s="1"/>
    </row>
    <row r="812" spans="10:10" x14ac:dyDescent="0.25">
      <c r="J812" s="1"/>
    </row>
    <row r="813" spans="10:10" x14ac:dyDescent="0.25">
      <c r="J813" s="1"/>
    </row>
    <row r="814" spans="10:10" x14ac:dyDescent="0.25">
      <c r="J814" s="1"/>
    </row>
    <row r="815" spans="10:10" x14ac:dyDescent="0.25">
      <c r="J815" s="1"/>
    </row>
    <row r="816" spans="10:10" x14ac:dyDescent="0.25">
      <c r="J816" s="1"/>
    </row>
    <row r="817" spans="10:10" x14ac:dyDescent="0.25">
      <c r="J817" s="1"/>
    </row>
    <row r="818" spans="10:10" x14ac:dyDescent="0.25">
      <c r="J818" s="1"/>
    </row>
    <row r="819" spans="10:10" x14ac:dyDescent="0.25">
      <c r="J819" s="1"/>
    </row>
    <row r="820" spans="10:10" x14ac:dyDescent="0.25">
      <c r="J820" s="1"/>
    </row>
    <row r="821" spans="10:10" x14ac:dyDescent="0.25">
      <c r="J821" s="1"/>
    </row>
    <row r="822" spans="10:10" x14ac:dyDescent="0.25">
      <c r="J822" s="1"/>
    </row>
    <row r="823" spans="10:10" x14ac:dyDescent="0.25">
      <c r="J823" s="1"/>
    </row>
    <row r="824" spans="10:10" x14ac:dyDescent="0.25">
      <c r="J824" s="1"/>
    </row>
    <row r="825" spans="10:10" x14ac:dyDescent="0.25">
      <c r="J825" s="1"/>
    </row>
    <row r="826" spans="10:10" x14ac:dyDescent="0.25">
      <c r="J826" s="1"/>
    </row>
    <row r="827" spans="10:10" x14ac:dyDescent="0.25">
      <c r="J827" s="1"/>
    </row>
    <row r="828" spans="10:10" x14ac:dyDescent="0.25">
      <c r="J828" s="1"/>
    </row>
    <row r="829" spans="10:10" x14ac:dyDescent="0.25">
      <c r="J829" s="1"/>
    </row>
    <row r="830" spans="10:10" x14ac:dyDescent="0.25">
      <c r="J830" s="1"/>
    </row>
    <row r="831" spans="10:10" x14ac:dyDescent="0.25">
      <c r="J831" s="1"/>
    </row>
    <row r="832" spans="10:10" x14ac:dyDescent="0.25">
      <c r="J832" s="1"/>
    </row>
    <row r="833" spans="10:10" x14ac:dyDescent="0.25">
      <c r="J833" s="1"/>
    </row>
    <row r="834" spans="10:10" x14ac:dyDescent="0.25">
      <c r="J834" s="1"/>
    </row>
    <row r="835" spans="10:10" x14ac:dyDescent="0.25">
      <c r="J835" s="1"/>
    </row>
    <row r="836" spans="10:10" x14ac:dyDescent="0.25">
      <c r="J836" s="1"/>
    </row>
    <row r="837" spans="10:10" x14ac:dyDescent="0.25">
      <c r="J837" s="1"/>
    </row>
    <row r="838" spans="10:10" x14ac:dyDescent="0.25">
      <c r="J838" s="1"/>
    </row>
    <row r="999" spans="1:1" x14ac:dyDescent="0.25">
      <c r="A999" s="2" t="s">
        <v>38</v>
      </c>
    </row>
  </sheetData>
  <sheetProtection password="D264" sheet="1" objects="1" scenarios="1" selectLockedCells="1"/>
  <mergeCells count="81">
    <mergeCell ref="D13:F13"/>
    <mergeCell ref="D14:F14"/>
    <mergeCell ref="D15:F15"/>
    <mergeCell ref="D17:F17"/>
    <mergeCell ref="D18:F18"/>
    <mergeCell ref="B49:H49"/>
    <mergeCell ref="B54:C54"/>
    <mergeCell ref="B18:C18"/>
    <mergeCell ref="B17:C17"/>
    <mergeCell ref="D16:F16"/>
    <mergeCell ref="B19:C19"/>
    <mergeCell ref="D19:F19"/>
    <mergeCell ref="I74:I75"/>
    <mergeCell ref="H74:H75"/>
    <mergeCell ref="I72:I73"/>
    <mergeCell ref="H72:H73"/>
    <mergeCell ref="I63:I64"/>
    <mergeCell ref="C1:G1"/>
    <mergeCell ref="F2:H2"/>
    <mergeCell ref="F3:H3"/>
    <mergeCell ref="F4:H4"/>
    <mergeCell ref="B12:C12"/>
    <mergeCell ref="A6:I6"/>
    <mergeCell ref="G10:G11"/>
    <mergeCell ref="D10:F11"/>
    <mergeCell ref="B10:C11"/>
    <mergeCell ref="F5:H5"/>
    <mergeCell ref="H10:H11"/>
    <mergeCell ref="A7:I7"/>
    <mergeCell ref="B8:C8"/>
    <mergeCell ref="I10:I11"/>
    <mergeCell ref="F8:I8"/>
    <mergeCell ref="D12:F12"/>
    <mergeCell ref="A5:C5"/>
    <mergeCell ref="C50:H50"/>
    <mergeCell ref="C69:C70"/>
    <mergeCell ref="C63:C64"/>
    <mergeCell ref="G63:G64"/>
    <mergeCell ref="H63:H64"/>
    <mergeCell ref="C60:C62"/>
    <mergeCell ref="E58:G58"/>
    <mergeCell ref="E59:H59"/>
    <mergeCell ref="H60:H62"/>
    <mergeCell ref="E57:G57"/>
    <mergeCell ref="B56:D56"/>
    <mergeCell ref="B52:C52"/>
    <mergeCell ref="D70:F70"/>
    <mergeCell ref="H66:H67"/>
    <mergeCell ref="B16:C16"/>
    <mergeCell ref="A83:I83"/>
    <mergeCell ref="B26:C26"/>
    <mergeCell ref="B72:B73"/>
    <mergeCell ref="I66:I67"/>
    <mergeCell ref="D64:F64"/>
    <mergeCell ref="B66:B67"/>
    <mergeCell ref="C66:C67"/>
    <mergeCell ref="B63:B64"/>
    <mergeCell ref="B69:B70"/>
    <mergeCell ref="B57:D57"/>
    <mergeCell ref="H79:I79"/>
    <mergeCell ref="D67:F67"/>
    <mergeCell ref="G66:G67"/>
    <mergeCell ref="G69:G70"/>
    <mergeCell ref="H69:H70"/>
    <mergeCell ref="F48:H48"/>
    <mergeCell ref="A79:D79"/>
    <mergeCell ref="A81:I81"/>
    <mergeCell ref="K6:P6"/>
    <mergeCell ref="A80:I80"/>
    <mergeCell ref="B13:C13"/>
    <mergeCell ref="B14:C14"/>
    <mergeCell ref="B15:C15"/>
    <mergeCell ref="I69:I70"/>
    <mergeCell ref="G72:G73"/>
    <mergeCell ref="B58:D58"/>
    <mergeCell ref="G26:H26"/>
    <mergeCell ref="C72:C73"/>
    <mergeCell ref="B53:C53"/>
    <mergeCell ref="E56:G56"/>
    <mergeCell ref="I60:I62"/>
    <mergeCell ref="D73:F73"/>
  </mergeCells>
  <phoneticPr fontId="0" type="noConversion"/>
  <conditionalFormatting sqref="D63:F63">
    <cfRule type="expression" dxfId="43" priority="1" stopIfTrue="1">
      <formula>$F$63&gt;0</formula>
    </cfRule>
  </conditionalFormatting>
  <conditionalFormatting sqref="D66:F66">
    <cfRule type="expression" dxfId="42" priority="2" stopIfTrue="1">
      <formula>$F$66&gt;0</formula>
    </cfRule>
  </conditionalFormatting>
  <conditionalFormatting sqref="D69:F69">
    <cfRule type="expression" dxfId="41" priority="3" stopIfTrue="1">
      <formula>$F$69&gt;0</formula>
    </cfRule>
  </conditionalFormatting>
  <conditionalFormatting sqref="D72:F72">
    <cfRule type="expression" dxfId="40" priority="4" stopIfTrue="1">
      <formula>$F$72&gt;0</formula>
    </cfRule>
  </conditionalFormatting>
  <conditionalFormatting sqref="I63:I64">
    <cfRule type="expression" dxfId="39" priority="5" stopIfTrue="1">
      <formula>$H$63&gt;0</formula>
    </cfRule>
  </conditionalFormatting>
  <conditionalFormatting sqref="I66:I67">
    <cfRule type="expression" dxfId="38" priority="6" stopIfTrue="1">
      <formula>$H$66&gt;0</formula>
    </cfRule>
  </conditionalFormatting>
  <conditionalFormatting sqref="I69:I70">
    <cfRule type="expression" dxfId="37" priority="7" stopIfTrue="1">
      <formula>$H$69&gt;0</formula>
    </cfRule>
  </conditionalFormatting>
  <conditionalFormatting sqref="I72:I73">
    <cfRule type="expression" dxfId="36" priority="8" stopIfTrue="1">
      <formula>$H$72&gt;0</formula>
    </cfRule>
  </conditionalFormatting>
  <conditionalFormatting sqref="H63:H64">
    <cfRule type="expression" dxfId="35" priority="9" stopIfTrue="1">
      <formula>$H$63&gt;0</formula>
    </cfRule>
  </conditionalFormatting>
  <conditionalFormatting sqref="H66:H67">
    <cfRule type="expression" dxfId="34" priority="10" stopIfTrue="1">
      <formula>$H$66&gt;0</formula>
    </cfRule>
  </conditionalFormatting>
  <conditionalFormatting sqref="H69:H70">
    <cfRule type="expression" dxfId="33" priority="11" stopIfTrue="1">
      <formula>$H$69&gt;0</formula>
    </cfRule>
  </conditionalFormatting>
  <conditionalFormatting sqref="H72:H73">
    <cfRule type="expression" dxfId="32" priority="12" stopIfTrue="1">
      <formula>$H$72&gt;0</formula>
    </cfRule>
  </conditionalFormatting>
  <conditionalFormatting sqref="F37">
    <cfRule type="expression" dxfId="31" priority="13" stopIfTrue="1">
      <formula>$G$37="&lt;&lt;  AUSFÜLLEN!"</formula>
    </cfRule>
  </conditionalFormatting>
  <conditionalFormatting sqref="D18:H18">
    <cfRule type="expression" dxfId="30" priority="14" stopIfTrue="1">
      <formula>AND(COUNTA($D$12:$F$15)=0,$D$18&gt;"")</formula>
    </cfRule>
  </conditionalFormatting>
  <conditionalFormatting sqref="D16:H16">
    <cfRule type="expression" dxfId="29" priority="15" stopIfTrue="1">
      <formula>AND(COUNTA($D$12:$F$15)=0,$D$16&gt;"")</formula>
    </cfRule>
  </conditionalFormatting>
  <conditionalFormatting sqref="D17:H17">
    <cfRule type="expression" dxfId="28" priority="16" stopIfTrue="1">
      <formula>OR(AND(COUNTA($D$12:$F$15)=0,$D$17&lt;&gt;""),AND($D$16="",$D$17&lt;&gt;""))</formula>
    </cfRule>
  </conditionalFormatting>
  <conditionalFormatting sqref="D19:H19">
    <cfRule type="expression" dxfId="27" priority="17" stopIfTrue="1">
      <formula>OR(AND(COUNTA($D$12:$F$15)=0,$D$19&lt;&gt;""),AND($D$18="",$D$19&lt;&gt;""))</formula>
    </cfRule>
  </conditionalFormatting>
  <conditionalFormatting sqref="C3">
    <cfRule type="expression" dxfId="26" priority="18" stopIfTrue="1">
      <formula>AND($B$3="Formular auswählen &gt;",$D$10&lt;&gt;"")</formula>
    </cfRule>
  </conditionalFormatting>
  <conditionalFormatting sqref="F38:F40">
    <cfRule type="expression" dxfId="25" priority="19" stopIfTrue="1">
      <formula>$G$37="&lt; richtig ausfüllen"</formula>
    </cfRule>
  </conditionalFormatting>
  <conditionalFormatting sqref="H65">
    <cfRule type="expression" dxfId="24" priority="20" stopIfTrue="1">
      <formula>$H$66&gt;0</formula>
    </cfRule>
  </conditionalFormatting>
  <conditionalFormatting sqref="H68">
    <cfRule type="expression" dxfId="23" priority="21" stopIfTrue="1">
      <formula>$H$69&gt;0</formula>
    </cfRule>
  </conditionalFormatting>
  <conditionalFormatting sqref="H71">
    <cfRule type="expression" dxfId="22" priority="22" stopIfTrue="1">
      <formula>$H$72&gt;0</formula>
    </cfRule>
  </conditionalFormatting>
  <conditionalFormatting sqref="G72:G73 D73:F73 B72:C73">
    <cfRule type="expression" dxfId="21" priority="23" stopIfTrue="1">
      <formula>$I$72&gt;0</formula>
    </cfRule>
  </conditionalFormatting>
  <conditionalFormatting sqref="G66:G67 D67:F67 B66:C67">
    <cfRule type="expression" dxfId="20" priority="24" stopIfTrue="1">
      <formula>AND($I$66&gt;0,$I$69=0)</formula>
    </cfRule>
  </conditionalFormatting>
  <conditionalFormatting sqref="G69:G70 D70:F70 B69:C70">
    <cfRule type="expression" dxfId="19" priority="25" stopIfTrue="1">
      <formula>AND($I$69&gt;0,$I$72=0)</formula>
    </cfRule>
  </conditionalFormatting>
  <conditionalFormatting sqref="G63:G64 D64:F64 B63:C64">
    <cfRule type="expression" dxfId="18" priority="26" stopIfTrue="1">
      <formula>AND($I$63&gt;0,$I$66=0)</formula>
    </cfRule>
  </conditionalFormatting>
  <conditionalFormatting sqref="D8">
    <cfRule type="expression" dxfId="17" priority="27" stopIfTrue="1">
      <formula>AND(D10&gt;"",D8=0)</formula>
    </cfRule>
  </conditionalFormatting>
  <conditionalFormatting sqref="E8">
    <cfRule type="expression" dxfId="16" priority="28" stopIfTrue="1">
      <formula>AND(D10&gt;"",D8=0)</formula>
    </cfRule>
  </conditionalFormatting>
  <conditionalFormatting sqref="C76:G76">
    <cfRule type="expression" dxfId="15" priority="29" stopIfTrue="1">
      <formula>$A$76&lt;&gt;""</formula>
    </cfRule>
  </conditionalFormatting>
  <conditionalFormatting sqref="H76:I76">
    <cfRule type="expression" dxfId="14" priority="30" stopIfTrue="1">
      <formula>$A$76&lt;&gt;""</formula>
    </cfRule>
  </conditionalFormatting>
  <conditionalFormatting sqref="C77:G77">
    <cfRule type="expression" dxfId="13" priority="31" stopIfTrue="1">
      <formula>$A$77&lt;&gt;""</formula>
    </cfRule>
  </conditionalFormatting>
  <conditionalFormatting sqref="H77:I77">
    <cfRule type="expression" dxfId="12" priority="32" stopIfTrue="1">
      <formula>$A$77&lt;&gt;""</formula>
    </cfRule>
  </conditionalFormatting>
  <conditionalFormatting sqref="A80:I81">
    <cfRule type="cellIs" dxfId="11" priority="33" stopIfTrue="1" operator="greaterThan">
      <formula>""""""</formula>
    </cfRule>
  </conditionalFormatting>
  <conditionalFormatting sqref="B77">
    <cfRule type="expression" dxfId="10" priority="34" stopIfTrue="1">
      <formula>$A$77&lt;&gt;""</formula>
    </cfRule>
    <cfRule type="expression" dxfId="9" priority="35" stopIfTrue="1">
      <formula>$A$77=""</formula>
    </cfRule>
  </conditionalFormatting>
  <conditionalFormatting sqref="B76">
    <cfRule type="expression" dxfId="8" priority="36" stopIfTrue="1">
      <formula>$A$76&lt;&gt;""</formula>
    </cfRule>
    <cfRule type="expression" dxfId="7" priority="37" stopIfTrue="1">
      <formula>$A$76=""</formula>
    </cfRule>
  </conditionalFormatting>
  <conditionalFormatting sqref="A76">
    <cfRule type="expression" dxfId="6" priority="38" stopIfTrue="1">
      <formula>AND($I$76&lt;=$I$77,$A$80="",$A$81="")</formula>
    </cfRule>
  </conditionalFormatting>
  <conditionalFormatting sqref="A77">
    <cfRule type="expression" dxfId="5" priority="39" stopIfTrue="1">
      <formula>AND($I$76&gt;$I$77,$A$80="",$A$81="")</formula>
    </cfRule>
  </conditionalFormatting>
  <conditionalFormatting sqref="H24">
    <cfRule type="expression" dxfId="4" priority="40" stopIfTrue="1">
      <formula>OR($C$3=1,$C$3=3)</formula>
    </cfRule>
  </conditionalFormatting>
  <conditionalFormatting sqref="B21:I21 I27">
    <cfRule type="expression" dxfId="3" priority="41" stopIfTrue="1">
      <formula>$C$3=4</formula>
    </cfRule>
  </conditionalFormatting>
  <conditionalFormatting sqref="A5:C5">
    <cfRule type="cellIs" dxfId="2" priority="42" stopIfTrue="1" operator="equal">
      <formula>"► Berechnungsgrundlagen überprüfen ! ◄"</formula>
    </cfRule>
  </conditionalFormatting>
  <conditionalFormatting sqref="A6:I6">
    <cfRule type="cellIs" dxfId="1" priority="43" stopIfTrue="1" operator="equal">
      <formula>"FEHLER IN DEN BERECHNUNGSRUNDLAGEN!!!"</formula>
    </cfRule>
  </conditionalFormatting>
  <conditionalFormatting sqref="B2">
    <cfRule type="cellIs" dxfId="0" priority="44" stopIfTrue="1" operator="equal">
      <formula>""</formula>
    </cfRule>
  </conditionalFormatting>
  <dataValidations count="20">
    <dataValidation type="whole" allowBlank="1" showInputMessage="1" showErrorMessage="1" error="Maximal 12 Monate!" sqref="F42:F44 F26">
      <formula1>0</formula1>
      <formula2>12</formula2>
    </dataValidation>
    <dataValidation type="custom" allowBlank="1" showInputMessage="1" showErrorMessage="1" error="Falsches Datum!" sqref="H10:H11 H16:H19">
      <formula1>H10&lt;TODAY()</formula1>
    </dataValidation>
    <dataValidation type="whole" allowBlank="1" showInputMessage="1" showErrorMessage="1" error="Maximal 13 Monate (12+Grati)!" sqref="F30:F32 F34:F36">
      <formula1>0</formula1>
      <formula2>13</formula2>
    </dataValidation>
    <dataValidation type="whole" allowBlank="1" showInputMessage="1" showErrorMessage="1" error="Nummerierung von 1 bis 20 möglich!" sqref="D8">
      <formula1>1</formula1>
      <formula2>20</formula2>
    </dataValidation>
    <dataValidation type="list" allowBlank="1" showInputMessage="1" showErrorMessage="1" sqref="B10:C11">
      <formula1>"Anspruchsberechtigte:,Anspruchsberechtigter:"</formula1>
    </dataValidation>
    <dataValidation type="list" allowBlank="1" showDropDown="1" showInputMessage="1" showErrorMessage="1" error="Keine gültige Auswahl!_x000a_Eingabe: Ziffern 1 - 4" sqref="C3">
      <formula1>"1,2,3,4"</formula1>
    </dataValidation>
    <dataValidation type="custom" showInputMessage="1" showErrorMessage="1" error="Name eingeben!" sqref="G10:G11 G16:G19">
      <formula1>AND(D10&lt;&gt;"",G10&lt;&gt;"")</formula1>
    </dataValidation>
    <dataValidation type="custom" showInputMessage="1" showErrorMessage="1" error="Formular auswählen, dann Eingabe möglich!" sqref="C63:C64">
      <formula1>NOT(ISBLANK(C3))</formula1>
    </dataValidation>
    <dataValidation type="custom" errorStyle="warning" showErrorMessage="1" error="Formularauswahl ?" sqref="D10:F11">
      <formula1>NOT(ISBLANK(C3))</formula1>
    </dataValidation>
    <dataValidation type="custom" showInputMessage="1" showErrorMessage="1" error="Anspuchsberechtigte(r) muss eingetragen werden." sqref="D12:G12">
      <formula1>NOT(ISBLANK(D10))</formula1>
    </dataValidation>
    <dataValidation type="custom" showInputMessage="1" showErrorMessage="1" error="Erst die Zeile für das erste Kind ausfüllen!" sqref="D13:H13">
      <formula1>NOT(ISBLANK(D12))</formula1>
    </dataValidation>
    <dataValidation type="custom" showInputMessage="1" showErrorMessage="1" error="Erst die Zeile für das zweite Kind ausfüllen!" sqref="D14:H14">
      <formula1>NOT(ISBLANK(D13))</formula1>
    </dataValidation>
    <dataValidation type="custom" showInputMessage="1" showErrorMessage="1" error="Erst die Zeile für das dritte Kind ausfüllen!" sqref="D15:H15">
      <formula1>NOT(ISBLANK(D14))</formula1>
    </dataValidation>
    <dataValidation type="custom" showInputMessage="1" showErrorMessage="1" error="Kein Kind eingetragen!" sqref="C72:C73">
      <formula1>AND(NOT(ISBLANK(D15)),C69&gt;0)</formula1>
    </dataValidation>
    <dataValidation type="custom" errorStyle="warning" showInputMessage="1" showErrorMessage="1" error="Flasche Anzahl  Kinder ohne Anspruch!" sqref="F39">
      <formula1>F39&lt;=SUM(F24:F25)</formula1>
    </dataValidation>
    <dataValidation type="custom" errorStyle="warning" showInputMessage="1" showErrorMessage="1" error="Falsche Anzahl Kinder!" sqref="F40">
      <formula1>SUM(F38:F40)&lt;=SUM(F23:F25)</formula1>
    </dataValidation>
    <dataValidation type="custom" errorStyle="warning" allowBlank="1" showInputMessage="1" showErrorMessage="1" error="Zuviele Kinder mit Anspruch eingetragen!" sqref="F38">
      <formula1>F38&lt;=F23</formula1>
    </dataValidation>
    <dataValidation type="custom" showInputMessage="1" showErrorMessage="1" error="Kein Kind eingetragen!" sqref="C69:C70">
      <formula1>AND(NOT(ISBLANK(D14)),C66&gt;0)</formula1>
    </dataValidation>
    <dataValidation type="custom" allowBlank="1" showInputMessage="1" showErrorMessage="1" error="kein Kind eingetragen!" sqref="C85">
      <formula1>AND(NOT(ISBLANK(D13)),C66&gt;0)</formula1>
    </dataValidation>
    <dataValidation type="custom" showInputMessage="1" showErrorMessage="1" error="Kein Kind eingetragen!" sqref="C66:C67">
      <formula1>AND(NOT(ISBLANK(D13)),C63&gt;0)</formula1>
    </dataValidation>
  </dataValidations>
  <printOptions horizontalCentered="1" verticalCentered="1"/>
  <pageMargins left="0.31496062992125984" right="0.23622047244094491" top="0.11811023622047245" bottom="0.74803149606299213" header="0.11811023622047245" footer="0.31496062992125984"/>
  <pageSetup paperSize="9" scale="70" orientation="portrait" blackAndWhite="1" r:id="rId1"/>
  <headerFooter alignWithMargins="0">
    <oddFooter>&amp;C8. Dezember 2023, Leonardo Pivetta</oddFooter>
  </headerFooter>
  <ignoredErrors>
    <ignoredError sqref="C66 C69 C72 D66:F67 D69:F70 D72:F73 G26 G30:G32 G34:G36" unlockedFormula="1"/>
  </ignoredErrors>
  <drawing r:id="rId2"/>
  <legacyDrawing r:id="rId3"/>
  <controls>
    <mc:AlternateContent xmlns:mc="http://schemas.openxmlformats.org/markup-compatibility/2006">
      <mc:Choice Requires="x14">
        <control shapeId="2199" r:id="rId4" name="CommandButton2">
          <controlPr defaultSize="0" print="0" autoLine="0" r:id="rId5">
            <anchor moveWithCells="1">
              <from>
                <xdr:col>8</xdr:col>
                <xdr:colOff>50800</xdr:colOff>
                <xdr:row>4</xdr:row>
                <xdr:rowOff>0</xdr:rowOff>
              </from>
              <to>
                <xdr:col>8</xdr:col>
                <xdr:colOff>774700</xdr:colOff>
                <xdr:row>5</xdr:row>
                <xdr:rowOff>50800</xdr:rowOff>
              </to>
            </anchor>
          </controlPr>
        </control>
      </mc:Choice>
      <mc:Fallback>
        <control shapeId="2199" r:id="rId4" name="CommandButton2"/>
      </mc:Fallback>
    </mc:AlternateContent>
    <mc:AlternateContent xmlns:mc="http://schemas.openxmlformats.org/markup-compatibility/2006">
      <mc:Choice Requires="x14">
        <control shapeId="2177" r:id="rId6" name="CommandButton1">
          <controlPr defaultSize="0" print="0" autoLine="0" r:id="rId7">
            <anchor moveWithCells="1">
              <from>
                <xdr:col>8</xdr:col>
                <xdr:colOff>50800</xdr:colOff>
                <xdr:row>2</xdr:row>
                <xdr:rowOff>57150</xdr:rowOff>
              </from>
              <to>
                <xdr:col>8</xdr:col>
                <xdr:colOff>774700</xdr:colOff>
                <xdr:row>3</xdr:row>
                <xdr:rowOff>6350</xdr:rowOff>
              </to>
            </anchor>
          </controlPr>
        </control>
      </mc:Choice>
      <mc:Fallback>
        <control shapeId="2177" r:id="rId6" name="CommandButton1"/>
      </mc:Fallback>
    </mc:AlternateContent>
    <mc:AlternateContent xmlns:mc="http://schemas.openxmlformats.org/markup-compatibility/2006">
      <mc:Choice Requires="x14">
        <control shapeId="2167" r:id="rId8" name="Merkblatt">
          <controlPr defaultSize="0" print="0" autoLine="0" r:id="rId9">
            <anchor moveWithCells="1">
              <from>
                <xdr:col>8</xdr:col>
                <xdr:colOff>50800</xdr:colOff>
                <xdr:row>3</xdr:row>
                <xdr:rowOff>0</xdr:rowOff>
              </from>
              <to>
                <xdr:col>8</xdr:col>
                <xdr:colOff>774700</xdr:colOff>
                <xdr:row>3</xdr:row>
                <xdr:rowOff>215900</xdr:rowOff>
              </to>
            </anchor>
          </controlPr>
        </control>
      </mc:Choice>
      <mc:Fallback>
        <control shapeId="2167" r:id="rId8" name="Merkblatt"/>
      </mc:Fallback>
    </mc:AlternateContent>
    <mc:AlternateContent xmlns:mc="http://schemas.openxmlformats.org/markup-compatibility/2006">
      <mc:Choice Requires="x14">
        <control shapeId="2166" r:id="rId10" name="Alimentenverordnung">
          <controlPr defaultSize="0" print="0" autoLine="0" r:id="rId11">
            <anchor moveWithCells="1">
              <from>
                <xdr:col>8</xdr:col>
                <xdr:colOff>50800</xdr:colOff>
                <xdr:row>1</xdr:row>
                <xdr:rowOff>0</xdr:rowOff>
              </from>
              <to>
                <xdr:col>8</xdr:col>
                <xdr:colOff>774700</xdr:colOff>
                <xdr:row>2</xdr:row>
                <xdr:rowOff>57150</xdr:rowOff>
              </to>
            </anchor>
          </controlPr>
        </control>
      </mc:Choice>
      <mc:Fallback>
        <control shapeId="2166" r:id="rId10" name="Alimentenverordnung"/>
      </mc:Fallback>
    </mc:AlternateContent>
    <mc:AlternateContent xmlns:mc="http://schemas.openxmlformats.org/markup-compatibility/2006">
      <mc:Choice Requires="x14">
        <control shapeId="2173" r:id="rId12" name="Button 125">
          <controlPr defaultSize="0" print="0" autoFill="0" autoPict="0" macro="[0]!freigeben">
            <anchor moveWithCells="1">
              <from>
                <xdr:col>0</xdr:col>
                <xdr:colOff>12700</xdr:colOff>
                <xdr:row>82</xdr:row>
                <xdr:rowOff>317500</xdr:rowOff>
              </from>
              <to>
                <xdr:col>1</xdr:col>
                <xdr:colOff>381000</xdr:colOff>
                <xdr:row>82</xdr:row>
                <xdr:rowOff>565150</xdr:rowOff>
              </to>
            </anchor>
          </controlPr>
        </control>
      </mc:Choice>
    </mc:AlternateContent>
    <mc:AlternateContent xmlns:mc="http://schemas.openxmlformats.org/markup-compatibility/2006">
      <mc:Choice Requires="x14">
        <control shapeId="2239" r:id="rId13" name="Button 191">
          <controlPr defaultSize="0" print="0" autoFill="0" autoPict="0" macro="[0]!Formular_an_Monitor_anpassen">
            <anchor moveWithCells="1">
              <from>
                <xdr:col>0</xdr:col>
                <xdr:colOff>361950</xdr:colOff>
                <xdr:row>1</xdr:row>
                <xdr:rowOff>0</xdr:rowOff>
              </from>
              <to>
                <xdr:col>1</xdr:col>
                <xdr:colOff>0</xdr:colOff>
                <xdr:row>2</xdr:row>
                <xdr:rowOff>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Vorgaben</vt:lpstr>
      <vt:lpstr>Formular</vt:lpstr>
      <vt:lpstr>Formular!Druckbereich</vt:lpstr>
      <vt:lpstr>Vorgaben!Druckbereich</vt:lpstr>
    </vt:vector>
  </TitlesOfParts>
  <Manager>Christoph Schneckenburger / Patrizia Illien</Manager>
  <Company>Soziale Dienste der Stadt Schaffhausen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Alimentenhilfe</dc:title>
  <dc:subject>Berechnung der Alimenten-Bevorschussung</dc:subject>
  <dc:creator>Pivetta Leonardo</dc:creator>
  <cp:keywords>Berechnung, Alimente, Bevorschussung</cp:keywords>
  <dc:description>PW = 0526325416</dc:description>
  <cp:lastModifiedBy>Ehrat Christina</cp:lastModifiedBy>
  <cp:lastPrinted>2023-08-03T07:14:00Z</cp:lastPrinted>
  <dcterms:created xsi:type="dcterms:W3CDTF">2001-05-21T14:19:38Z</dcterms:created>
  <dcterms:modified xsi:type="dcterms:W3CDTF">2023-12-08T14:16:01Z</dcterms:modified>
  <cp:category>ALIMENTE</cp:category>
</cp:coreProperties>
</file>